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! Teaching\# Teaching - CenSARA Classes Pre 2018\!Class Room Present - 3Day\"/>
    </mc:Choice>
  </mc:AlternateContent>
  <xr:revisionPtr revIDLastSave="0" documentId="13_ncr:1_{92C9FFB8-426C-404A-B146-A452883C35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s Vegas Precip" sheetId="1" r:id="rId1"/>
    <sheet name="Springfield Precip" sheetId="2" r:id="rId2"/>
    <sheet name="Pumpkin Data" sheetId="3" r:id="rId3"/>
  </sheets>
  <definedNames>
    <definedName name="inches">'Springfield Precip'!$D$4:$D$774</definedName>
    <definedName name="LN_Inches">'Springfield Precip'!$E$4:$E$774</definedName>
    <definedName name="Mass">'Pumpkin Data'!$N$7:$N$23</definedName>
    <definedName name="Rainfall">'Las Vegas Precip'!$B$5:$M$48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Y29" i="1"/>
  <c r="D318" i="2"/>
  <c r="E318" i="2" s="1"/>
  <c r="D319" i="2"/>
  <c r="E319" i="2" s="1"/>
  <c r="D320" i="2"/>
  <c r="E320" i="2" s="1"/>
  <c r="D321" i="2"/>
  <c r="E321" i="2" s="1"/>
  <c r="D322" i="2"/>
  <c r="E322" i="2" s="1"/>
  <c r="D323" i="2"/>
  <c r="E323" i="2" s="1"/>
  <c r="D324" i="2"/>
  <c r="E324" i="2" s="1"/>
  <c r="D325" i="2"/>
  <c r="E325" i="2" s="1"/>
  <c r="D326" i="2"/>
  <c r="E326" i="2" s="1"/>
  <c r="D327" i="2"/>
  <c r="E327" i="2" s="1"/>
  <c r="D328" i="2"/>
  <c r="E328" i="2" s="1"/>
  <c r="D329" i="2"/>
  <c r="E329" i="2" s="1"/>
  <c r="D330" i="2"/>
  <c r="E330" i="2" s="1"/>
  <c r="D331" i="2"/>
  <c r="E331" i="2" s="1"/>
  <c r="D332" i="2"/>
  <c r="E332" i="2" s="1"/>
  <c r="D333" i="2"/>
  <c r="E333" i="2" s="1"/>
  <c r="D334" i="2"/>
  <c r="E334" i="2" s="1"/>
  <c r="D335" i="2"/>
  <c r="E335" i="2" s="1"/>
  <c r="D336" i="2"/>
  <c r="E336" i="2" s="1"/>
  <c r="D337" i="2"/>
  <c r="E337" i="2" s="1"/>
  <c r="D338" i="2"/>
  <c r="E338" i="2" s="1"/>
  <c r="D339" i="2"/>
  <c r="E339" i="2" s="1"/>
  <c r="D340" i="2"/>
  <c r="E340" i="2" s="1"/>
  <c r="D341" i="2"/>
  <c r="E341" i="2" s="1"/>
  <c r="D342" i="2"/>
  <c r="E342" i="2" s="1"/>
  <c r="D343" i="2"/>
  <c r="E343" i="2"/>
  <c r="D344" i="2"/>
  <c r="E344" i="2" s="1"/>
  <c r="D345" i="2"/>
  <c r="E345" i="2" s="1"/>
  <c r="D346" i="2"/>
  <c r="E346" i="2" s="1"/>
  <c r="D347" i="2"/>
  <c r="E347" i="2" s="1"/>
  <c r="D348" i="2"/>
  <c r="E348" i="2" s="1"/>
  <c r="D349" i="2"/>
  <c r="E349" i="2" s="1"/>
  <c r="D350" i="2"/>
  <c r="E350" i="2" s="1"/>
  <c r="D351" i="2"/>
  <c r="E351" i="2" s="1"/>
  <c r="D352" i="2"/>
  <c r="E352" i="2" s="1"/>
  <c r="D353" i="2"/>
  <c r="E353" i="2" s="1"/>
  <c r="D354" i="2"/>
  <c r="E354" i="2" s="1"/>
  <c r="D355" i="2"/>
  <c r="E355" i="2" s="1"/>
  <c r="D356" i="2"/>
  <c r="E356" i="2" s="1"/>
  <c r="D357" i="2"/>
  <c r="E357" i="2" s="1"/>
  <c r="D358" i="2"/>
  <c r="E358" i="2" s="1"/>
  <c r="D359" i="2"/>
  <c r="E359" i="2" s="1"/>
  <c r="D360" i="2"/>
  <c r="E360" i="2" s="1"/>
  <c r="D361" i="2"/>
  <c r="E361" i="2" s="1"/>
  <c r="D362" i="2"/>
  <c r="E362" i="2" s="1"/>
  <c r="D363" i="2"/>
  <c r="E363" i="2" s="1"/>
  <c r="D364" i="2"/>
  <c r="E364" i="2" s="1"/>
  <c r="D365" i="2"/>
  <c r="E365" i="2" s="1"/>
  <c r="D366" i="2"/>
  <c r="E366" i="2" s="1"/>
  <c r="D367" i="2"/>
  <c r="E367" i="2" s="1"/>
  <c r="D368" i="2"/>
  <c r="E368" i="2" s="1"/>
  <c r="D369" i="2"/>
  <c r="E369" i="2" s="1"/>
  <c r="D370" i="2"/>
  <c r="E370" i="2" s="1"/>
  <c r="D371" i="2"/>
  <c r="E371" i="2" s="1"/>
  <c r="D372" i="2"/>
  <c r="E372" i="2" s="1"/>
  <c r="D373" i="2"/>
  <c r="E373" i="2" s="1"/>
  <c r="D374" i="2"/>
  <c r="E374" i="2" s="1"/>
  <c r="D375" i="2"/>
  <c r="E375" i="2" s="1"/>
  <c r="D376" i="2"/>
  <c r="E376" i="2" s="1"/>
  <c r="D377" i="2"/>
  <c r="E377" i="2" s="1"/>
  <c r="D378" i="2"/>
  <c r="E378" i="2" s="1"/>
  <c r="D379" i="2"/>
  <c r="E379" i="2" s="1"/>
  <c r="D380" i="2"/>
  <c r="E380" i="2" s="1"/>
  <c r="D381" i="2"/>
  <c r="E381" i="2" s="1"/>
  <c r="D382" i="2"/>
  <c r="E382" i="2" s="1"/>
  <c r="D383" i="2"/>
  <c r="E383" i="2" s="1"/>
  <c r="D384" i="2"/>
  <c r="E384" i="2" s="1"/>
  <c r="D385" i="2"/>
  <c r="E385" i="2" s="1"/>
  <c r="D386" i="2"/>
  <c r="E386" i="2" s="1"/>
  <c r="D387" i="2"/>
  <c r="E387" i="2" s="1"/>
  <c r="D388" i="2"/>
  <c r="E388" i="2" s="1"/>
  <c r="D389" i="2"/>
  <c r="E389" i="2" s="1"/>
  <c r="D390" i="2"/>
  <c r="E390" i="2" s="1"/>
  <c r="D391" i="2"/>
  <c r="E391" i="2" s="1"/>
  <c r="D392" i="2"/>
  <c r="E392" i="2" s="1"/>
  <c r="D393" i="2"/>
  <c r="E393" i="2" s="1"/>
  <c r="D394" i="2"/>
  <c r="E394" i="2" s="1"/>
  <c r="D395" i="2"/>
  <c r="E395" i="2" s="1"/>
  <c r="D396" i="2"/>
  <c r="E396" i="2" s="1"/>
  <c r="D397" i="2"/>
  <c r="E397" i="2" s="1"/>
  <c r="D398" i="2"/>
  <c r="E398" i="2" s="1"/>
  <c r="D399" i="2"/>
  <c r="E399" i="2" s="1"/>
  <c r="D400" i="2"/>
  <c r="E400" i="2" s="1"/>
  <c r="D401" i="2"/>
  <c r="E401" i="2" s="1"/>
  <c r="D402" i="2"/>
  <c r="E402" i="2" s="1"/>
  <c r="D403" i="2"/>
  <c r="E403" i="2" s="1"/>
  <c r="D404" i="2"/>
  <c r="E404" i="2" s="1"/>
  <c r="D405" i="2"/>
  <c r="E405" i="2" s="1"/>
  <c r="D406" i="2"/>
  <c r="E406" i="2" s="1"/>
  <c r="D407" i="2"/>
  <c r="E407" i="2" s="1"/>
  <c r="D408" i="2"/>
  <c r="E408" i="2" s="1"/>
  <c r="D409" i="2"/>
  <c r="E409" i="2" s="1"/>
  <c r="D410" i="2"/>
  <c r="E410" i="2" s="1"/>
  <c r="D411" i="2"/>
  <c r="E411" i="2" s="1"/>
  <c r="D412" i="2"/>
  <c r="E412" i="2" s="1"/>
  <c r="D413" i="2"/>
  <c r="E413" i="2" s="1"/>
  <c r="D414" i="2"/>
  <c r="E414" i="2" s="1"/>
  <c r="D415" i="2"/>
  <c r="E415" i="2" s="1"/>
  <c r="D416" i="2"/>
  <c r="E416" i="2" s="1"/>
  <c r="D417" i="2"/>
  <c r="E417" i="2" s="1"/>
  <c r="D418" i="2"/>
  <c r="E418" i="2" s="1"/>
  <c r="D419" i="2"/>
  <c r="E419" i="2" s="1"/>
  <c r="D420" i="2"/>
  <c r="E420" i="2" s="1"/>
  <c r="D421" i="2"/>
  <c r="E421" i="2" s="1"/>
  <c r="D422" i="2"/>
  <c r="E422" i="2" s="1"/>
  <c r="D423" i="2"/>
  <c r="E423" i="2" s="1"/>
  <c r="D424" i="2"/>
  <c r="E424" i="2" s="1"/>
  <c r="D425" i="2"/>
  <c r="E425" i="2" s="1"/>
  <c r="D426" i="2"/>
  <c r="E426" i="2" s="1"/>
  <c r="D427" i="2"/>
  <c r="E427" i="2" s="1"/>
  <c r="D428" i="2"/>
  <c r="E428" i="2" s="1"/>
  <c r="D429" i="2"/>
  <c r="E429" i="2" s="1"/>
  <c r="D430" i="2"/>
  <c r="E430" i="2" s="1"/>
  <c r="D431" i="2"/>
  <c r="E431" i="2" s="1"/>
  <c r="D432" i="2"/>
  <c r="E432" i="2" s="1"/>
  <c r="D433" i="2"/>
  <c r="E433" i="2" s="1"/>
  <c r="D434" i="2"/>
  <c r="E434" i="2" s="1"/>
  <c r="D435" i="2"/>
  <c r="E435" i="2" s="1"/>
  <c r="D436" i="2"/>
  <c r="E436" i="2" s="1"/>
  <c r="D437" i="2"/>
  <c r="E437" i="2" s="1"/>
  <c r="D438" i="2"/>
  <c r="E438" i="2" s="1"/>
  <c r="D439" i="2"/>
  <c r="E439" i="2" s="1"/>
  <c r="D440" i="2"/>
  <c r="E440" i="2" s="1"/>
  <c r="D441" i="2"/>
  <c r="E441" i="2" s="1"/>
  <c r="D442" i="2"/>
  <c r="E442" i="2" s="1"/>
  <c r="D443" i="2"/>
  <c r="E443" i="2" s="1"/>
  <c r="D444" i="2"/>
  <c r="E444" i="2" s="1"/>
  <c r="D445" i="2"/>
  <c r="E445" i="2" s="1"/>
  <c r="D446" i="2"/>
  <c r="E446" i="2" s="1"/>
  <c r="D447" i="2"/>
  <c r="E447" i="2"/>
  <c r="D448" i="2"/>
  <c r="E448" i="2" s="1"/>
  <c r="D449" i="2"/>
  <c r="E449" i="2" s="1"/>
  <c r="D450" i="2"/>
  <c r="E450" i="2" s="1"/>
  <c r="D451" i="2"/>
  <c r="E451" i="2" s="1"/>
  <c r="D452" i="2"/>
  <c r="E452" i="2" s="1"/>
  <c r="D453" i="2"/>
  <c r="E453" i="2" s="1"/>
  <c r="D454" i="2"/>
  <c r="E454" i="2" s="1"/>
  <c r="D455" i="2"/>
  <c r="E455" i="2" s="1"/>
  <c r="D456" i="2"/>
  <c r="E456" i="2" s="1"/>
  <c r="D457" i="2"/>
  <c r="E457" i="2" s="1"/>
  <c r="D458" i="2"/>
  <c r="E458" i="2" s="1"/>
  <c r="D459" i="2"/>
  <c r="E459" i="2" s="1"/>
  <c r="D460" i="2"/>
  <c r="E460" i="2" s="1"/>
  <c r="D461" i="2"/>
  <c r="E461" i="2" s="1"/>
  <c r="D462" i="2"/>
  <c r="E462" i="2" s="1"/>
  <c r="D463" i="2"/>
  <c r="E463" i="2" s="1"/>
  <c r="D464" i="2"/>
  <c r="E464" i="2" s="1"/>
  <c r="D465" i="2"/>
  <c r="E465" i="2" s="1"/>
  <c r="D466" i="2"/>
  <c r="E466" i="2" s="1"/>
  <c r="D467" i="2"/>
  <c r="E467" i="2" s="1"/>
  <c r="D468" i="2"/>
  <c r="E468" i="2" s="1"/>
  <c r="D469" i="2"/>
  <c r="E469" i="2" s="1"/>
  <c r="D470" i="2"/>
  <c r="E470" i="2" s="1"/>
  <c r="D471" i="2"/>
  <c r="E471" i="2" s="1"/>
  <c r="D472" i="2"/>
  <c r="E472" i="2" s="1"/>
  <c r="D473" i="2"/>
  <c r="E473" i="2" s="1"/>
  <c r="D474" i="2"/>
  <c r="E474" i="2" s="1"/>
  <c r="D475" i="2"/>
  <c r="E475" i="2" s="1"/>
  <c r="D476" i="2"/>
  <c r="E476" i="2" s="1"/>
  <c r="D477" i="2"/>
  <c r="E477" i="2" s="1"/>
  <c r="D478" i="2"/>
  <c r="E478" i="2" s="1"/>
  <c r="D479" i="2"/>
  <c r="E479" i="2" s="1"/>
  <c r="D480" i="2"/>
  <c r="E480" i="2" s="1"/>
  <c r="D481" i="2"/>
  <c r="E481" i="2" s="1"/>
  <c r="D482" i="2"/>
  <c r="E482" i="2" s="1"/>
  <c r="D483" i="2"/>
  <c r="E483" i="2" s="1"/>
  <c r="D484" i="2"/>
  <c r="E484" i="2" s="1"/>
  <c r="D485" i="2"/>
  <c r="E485" i="2" s="1"/>
  <c r="D486" i="2"/>
  <c r="E486" i="2" s="1"/>
  <c r="D487" i="2"/>
  <c r="E487" i="2" s="1"/>
  <c r="D488" i="2"/>
  <c r="E488" i="2" s="1"/>
  <c r="D489" i="2"/>
  <c r="E489" i="2" s="1"/>
  <c r="D490" i="2"/>
  <c r="E490" i="2" s="1"/>
  <c r="D491" i="2"/>
  <c r="E491" i="2"/>
  <c r="D492" i="2"/>
  <c r="E492" i="2" s="1"/>
  <c r="D493" i="2"/>
  <c r="E493" i="2" s="1"/>
  <c r="D494" i="2"/>
  <c r="E494" i="2" s="1"/>
  <c r="D495" i="2"/>
  <c r="E495" i="2" s="1"/>
  <c r="D496" i="2"/>
  <c r="E496" i="2" s="1"/>
  <c r="D497" i="2"/>
  <c r="E497" i="2" s="1"/>
  <c r="D498" i="2"/>
  <c r="E498" i="2" s="1"/>
  <c r="D499" i="2"/>
  <c r="E499" i="2" s="1"/>
  <c r="D500" i="2"/>
  <c r="E500" i="2" s="1"/>
  <c r="D501" i="2"/>
  <c r="E501" i="2"/>
  <c r="D502" i="2"/>
  <c r="E502" i="2" s="1"/>
  <c r="D503" i="2"/>
  <c r="E503" i="2" s="1"/>
  <c r="D504" i="2"/>
  <c r="E504" i="2" s="1"/>
  <c r="D505" i="2"/>
  <c r="E505" i="2" s="1"/>
  <c r="D506" i="2"/>
  <c r="E506" i="2" s="1"/>
  <c r="D507" i="2"/>
  <c r="E507" i="2" s="1"/>
  <c r="D508" i="2"/>
  <c r="E508" i="2" s="1"/>
  <c r="D509" i="2"/>
  <c r="E509" i="2" s="1"/>
  <c r="D510" i="2"/>
  <c r="E510" i="2" s="1"/>
  <c r="D511" i="2"/>
  <c r="E511" i="2" s="1"/>
  <c r="D512" i="2"/>
  <c r="E512" i="2" s="1"/>
  <c r="D513" i="2"/>
  <c r="E513" i="2" s="1"/>
  <c r="D514" i="2"/>
  <c r="E514" i="2" s="1"/>
  <c r="D515" i="2"/>
  <c r="E515" i="2" s="1"/>
  <c r="D516" i="2"/>
  <c r="E516" i="2" s="1"/>
  <c r="D517" i="2"/>
  <c r="E517" i="2" s="1"/>
  <c r="D518" i="2"/>
  <c r="E518" i="2" s="1"/>
  <c r="D519" i="2"/>
  <c r="E519" i="2" s="1"/>
  <c r="D520" i="2"/>
  <c r="E520" i="2" s="1"/>
  <c r="D521" i="2"/>
  <c r="E521" i="2" s="1"/>
  <c r="D522" i="2"/>
  <c r="E522" i="2" s="1"/>
  <c r="D523" i="2"/>
  <c r="E523" i="2" s="1"/>
  <c r="D524" i="2"/>
  <c r="E524" i="2" s="1"/>
  <c r="D525" i="2"/>
  <c r="E525" i="2" s="1"/>
  <c r="D526" i="2"/>
  <c r="E526" i="2" s="1"/>
  <c r="D527" i="2"/>
  <c r="E527" i="2" s="1"/>
  <c r="D528" i="2"/>
  <c r="E528" i="2" s="1"/>
  <c r="D529" i="2"/>
  <c r="E529" i="2" s="1"/>
  <c r="D530" i="2"/>
  <c r="E530" i="2" s="1"/>
  <c r="D531" i="2"/>
  <c r="E531" i="2" s="1"/>
  <c r="D532" i="2"/>
  <c r="E532" i="2" s="1"/>
  <c r="D533" i="2"/>
  <c r="E533" i="2" s="1"/>
  <c r="D534" i="2"/>
  <c r="E534" i="2" s="1"/>
  <c r="D535" i="2"/>
  <c r="E535" i="2" s="1"/>
  <c r="D536" i="2"/>
  <c r="E536" i="2" s="1"/>
  <c r="D537" i="2"/>
  <c r="E537" i="2" s="1"/>
  <c r="D538" i="2"/>
  <c r="E538" i="2" s="1"/>
  <c r="D539" i="2"/>
  <c r="E539" i="2" s="1"/>
  <c r="D540" i="2"/>
  <c r="E540" i="2" s="1"/>
  <c r="D541" i="2"/>
  <c r="E541" i="2" s="1"/>
  <c r="D542" i="2"/>
  <c r="E542" i="2" s="1"/>
  <c r="D543" i="2"/>
  <c r="E543" i="2" s="1"/>
  <c r="D544" i="2"/>
  <c r="E544" i="2" s="1"/>
  <c r="D545" i="2"/>
  <c r="E545" i="2" s="1"/>
  <c r="D546" i="2"/>
  <c r="E546" i="2" s="1"/>
  <c r="D547" i="2"/>
  <c r="E547" i="2" s="1"/>
  <c r="D548" i="2"/>
  <c r="E548" i="2" s="1"/>
  <c r="D549" i="2"/>
  <c r="E549" i="2" s="1"/>
  <c r="D550" i="2"/>
  <c r="E550" i="2" s="1"/>
  <c r="D551" i="2"/>
  <c r="E551" i="2" s="1"/>
  <c r="D552" i="2"/>
  <c r="E552" i="2" s="1"/>
  <c r="D553" i="2"/>
  <c r="E553" i="2" s="1"/>
  <c r="D554" i="2"/>
  <c r="E554" i="2" s="1"/>
  <c r="D555" i="2"/>
  <c r="E555" i="2" s="1"/>
  <c r="D556" i="2"/>
  <c r="E556" i="2" s="1"/>
  <c r="D557" i="2"/>
  <c r="E557" i="2" s="1"/>
  <c r="D558" i="2"/>
  <c r="E558" i="2" s="1"/>
  <c r="D559" i="2"/>
  <c r="E559" i="2" s="1"/>
  <c r="D560" i="2"/>
  <c r="E560" i="2" s="1"/>
  <c r="D561" i="2"/>
  <c r="E561" i="2" s="1"/>
  <c r="D562" i="2"/>
  <c r="E562" i="2" s="1"/>
  <c r="D563" i="2"/>
  <c r="E563" i="2" s="1"/>
  <c r="D564" i="2"/>
  <c r="E564" i="2" s="1"/>
  <c r="D565" i="2"/>
  <c r="E565" i="2" s="1"/>
  <c r="D566" i="2"/>
  <c r="E566" i="2" s="1"/>
  <c r="D567" i="2"/>
  <c r="E567" i="2" s="1"/>
  <c r="D568" i="2"/>
  <c r="E568" i="2" s="1"/>
  <c r="D569" i="2"/>
  <c r="E569" i="2" s="1"/>
  <c r="D570" i="2"/>
  <c r="E570" i="2" s="1"/>
  <c r="D571" i="2"/>
  <c r="E571" i="2" s="1"/>
  <c r="D572" i="2"/>
  <c r="E572" i="2" s="1"/>
  <c r="D573" i="2"/>
  <c r="E573" i="2" s="1"/>
  <c r="D574" i="2"/>
  <c r="E574" i="2" s="1"/>
  <c r="D575" i="2"/>
  <c r="E575" i="2" s="1"/>
  <c r="D576" i="2"/>
  <c r="E576" i="2" s="1"/>
  <c r="D577" i="2"/>
  <c r="E577" i="2" s="1"/>
  <c r="D578" i="2"/>
  <c r="E578" i="2" s="1"/>
  <c r="D579" i="2"/>
  <c r="E579" i="2" s="1"/>
  <c r="D580" i="2"/>
  <c r="E580" i="2" s="1"/>
  <c r="D581" i="2"/>
  <c r="E581" i="2"/>
  <c r="D582" i="2"/>
  <c r="E582" i="2" s="1"/>
  <c r="D583" i="2"/>
  <c r="E583" i="2" s="1"/>
  <c r="D584" i="2"/>
  <c r="E584" i="2" s="1"/>
  <c r="D585" i="2"/>
  <c r="E585" i="2" s="1"/>
  <c r="D586" i="2"/>
  <c r="E586" i="2" s="1"/>
  <c r="D587" i="2"/>
  <c r="E587" i="2" s="1"/>
  <c r="D588" i="2"/>
  <c r="E588" i="2" s="1"/>
  <c r="D589" i="2"/>
  <c r="E589" i="2" s="1"/>
  <c r="D590" i="2"/>
  <c r="E590" i="2" s="1"/>
  <c r="D591" i="2"/>
  <c r="E591" i="2" s="1"/>
  <c r="D592" i="2"/>
  <c r="E592" i="2" s="1"/>
  <c r="D593" i="2"/>
  <c r="E593" i="2" s="1"/>
  <c r="D594" i="2"/>
  <c r="E594" i="2" s="1"/>
  <c r="D595" i="2"/>
  <c r="E595" i="2" s="1"/>
  <c r="D596" i="2"/>
  <c r="E596" i="2" s="1"/>
  <c r="D597" i="2"/>
  <c r="E597" i="2" s="1"/>
  <c r="D598" i="2"/>
  <c r="E598" i="2" s="1"/>
  <c r="D599" i="2"/>
  <c r="E599" i="2" s="1"/>
  <c r="D600" i="2"/>
  <c r="E600" i="2" s="1"/>
  <c r="D601" i="2"/>
  <c r="E601" i="2" s="1"/>
  <c r="D602" i="2"/>
  <c r="E602" i="2" s="1"/>
  <c r="D603" i="2"/>
  <c r="E603" i="2" s="1"/>
  <c r="D604" i="2"/>
  <c r="E604" i="2" s="1"/>
  <c r="D605" i="2"/>
  <c r="E605" i="2"/>
  <c r="D606" i="2"/>
  <c r="E606" i="2" s="1"/>
  <c r="D607" i="2"/>
  <c r="E607" i="2" s="1"/>
  <c r="D608" i="2"/>
  <c r="E608" i="2" s="1"/>
  <c r="D609" i="2"/>
  <c r="E609" i="2" s="1"/>
  <c r="D610" i="2"/>
  <c r="E610" i="2" s="1"/>
  <c r="D611" i="2"/>
  <c r="E611" i="2" s="1"/>
  <c r="D612" i="2"/>
  <c r="E612" i="2" s="1"/>
  <c r="D613" i="2"/>
  <c r="E613" i="2" s="1"/>
  <c r="D614" i="2"/>
  <c r="E614" i="2" s="1"/>
  <c r="D615" i="2"/>
  <c r="E615" i="2" s="1"/>
  <c r="D616" i="2"/>
  <c r="E616" i="2" s="1"/>
  <c r="D617" i="2"/>
  <c r="E617" i="2" s="1"/>
  <c r="D618" i="2"/>
  <c r="E618" i="2" s="1"/>
  <c r="D619" i="2"/>
  <c r="E619" i="2" s="1"/>
  <c r="D620" i="2"/>
  <c r="E620" i="2" s="1"/>
  <c r="D621" i="2"/>
  <c r="E621" i="2" s="1"/>
  <c r="D622" i="2"/>
  <c r="E622" i="2" s="1"/>
  <c r="D623" i="2"/>
  <c r="E623" i="2" s="1"/>
  <c r="D624" i="2"/>
  <c r="E624" i="2" s="1"/>
  <c r="D625" i="2"/>
  <c r="E625" i="2" s="1"/>
  <c r="D626" i="2"/>
  <c r="E626" i="2" s="1"/>
  <c r="D627" i="2"/>
  <c r="E627" i="2" s="1"/>
  <c r="D628" i="2"/>
  <c r="E628" i="2" s="1"/>
  <c r="D629" i="2"/>
  <c r="E629" i="2" s="1"/>
  <c r="D630" i="2"/>
  <c r="E630" i="2" s="1"/>
  <c r="D631" i="2"/>
  <c r="E631" i="2" s="1"/>
  <c r="D632" i="2"/>
  <c r="E632" i="2" s="1"/>
  <c r="D633" i="2"/>
  <c r="E633" i="2" s="1"/>
  <c r="D634" i="2"/>
  <c r="E634" i="2"/>
  <c r="D635" i="2"/>
  <c r="E635" i="2" s="1"/>
  <c r="D636" i="2"/>
  <c r="E636" i="2" s="1"/>
  <c r="D637" i="2"/>
  <c r="E637" i="2" s="1"/>
  <c r="D638" i="2"/>
  <c r="E638" i="2" s="1"/>
  <c r="D639" i="2"/>
  <c r="E639" i="2" s="1"/>
  <c r="D640" i="2"/>
  <c r="E640" i="2" s="1"/>
  <c r="D641" i="2"/>
  <c r="E641" i="2" s="1"/>
  <c r="D642" i="2"/>
  <c r="E642" i="2" s="1"/>
  <c r="D643" i="2"/>
  <c r="E643" i="2" s="1"/>
  <c r="D644" i="2"/>
  <c r="E644" i="2" s="1"/>
  <c r="D645" i="2"/>
  <c r="E645" i="2" s="1"/>
  <c r="D646" i="2"/>
  <c r="E646" i="2" s="1"/>
  <c r="D647" i="2"/>
  <c r="E647" i="2" s="1"/>
  <c r="D648" i="2"/>
  <c r="E648" i="2" s="1"/>
  <c r="D649" i="2"/>
  <c r="E649" i="2" s="1"/>
  <c r="D650" i="2"/>
  <c r="E650" i="2" s="1"/>
  <c r="D651" i="2"/>
  <c r="E651" i="2" s="1"/>
  <c r="D652" i="2"/>
  <c r="E652" i="2" s="1"/>
  <c r="D653" i="2"/>
  <c r="E653" i="2" s="1"/>
  <c r="D654" i="2"/>
  <c r="E654" i="2" s="1"/>
  <c r="D655" i="2"/>
  <c r="E655" i="2" s="1"/>
  <c r="D656" i="2"/>
  <c r="E656" i="2" s="1"/>
  <c r="D657" i="2"/>
  <c r="E657" i="2" s="1"/>
  <c r="D658" i="2"/>
  <c r="E658" i="2" s="1"/>
  <c r="D659" i="2"/>
  <c r="E659" i="2" s="1"/>
  <c r="D660" i="2"/>
  <c r="E660" i="2" s="1"/>
  <c r="D661" i="2"/>
  <c r="E661" i="2" s="1"/>
  <c r="D662" i="2"/>
  <c r="E662" i="2" s="1"/>
  <c r="D663" i="2"/>
  <c r="E663" i="2" s="1"/>
  <c r="D664" i="2"/>
  <c r="E664" i="2" s="1"/>
  <c r="D665" i="2"/>
  <c r="E665" i="2" s="1"/>
  <c r="D666" i="2"/>
  <c r="E666" i="2"/>
  <c r="D667" i="2"/>
  <c r="E667" i="2" s="1"/>
  <c r="D668" i="2"/>
  <c r="E668" i="2" s="1"/>
  <c r="D669" i="2"/>
  <c r="E669" i="2" s="1"/>
  <c r="D670" i="2"/>
  <c r="E670" i="2" s="1"/>
  <c r="D671" i="2"/>
  <c r="E671" i="2" s="1"/>
  <c r="D672" i="2"/>
  <c r="E672" i="2" s="1"/>
  <c r="D673" i="2"/>
  <c r="E673" i="2" s="1"/>
  <c r="D674" i="2"/>
  <c r="E674" i="2" s="1"/>
  <c r="D675" i="2"/>
  <c r="E675" i="2" s="1"/>
  <c r="D676" i="2"/>
  <c r="E676" i="2" s="1"/>
  <c r="D677" i="2"/>
  <c r="E677" i="2" s="1"/>
  <c r="D678" i="2"/>
  <c r="E678" i="2" s="1"/>
  <c r="D679" i="2"/>
  <c r="E679" i="2" s="1"/>
  <c r="D680" i="2"/>
  <c r="E680" i="2" s="1"/>
  <c r="D681" i="2"/>
  <c r="E681" i="2" s="1"/>
  <c r="D682" i="2"/>
  <c r="E682" i="2" s="1"/>
  <c r="D683" i="2"/>
  <c r="E683" i="2" s="1"/>
  <c r="D684" i="2"/>
  <c r="E684" i="2" s="1"/>
  <c r="D685" i="2"/>
  <c r="E685" i="2" s="1"/>
  <c r="D686" i="2"/>
  <c r="E686" i="2" s="1"/>
  <c r="D687" i="2"/>
  <c r="E687" i="2" s="1"/>
  <c r="D688" i="2"/>
  <c r="E688" i="2" s="1"/>
  <c r="D689" i="2"/>
  <c r="E689" i="2" s="1"/>
  <c r="D690" i="2"/>
  <c r="E690" i="2"/>
  <c r="D691" i="2"/>
  <c r="E691" i="2" s="1"/>
  <c r="D692" i="2"/>
  <c r="E692" i="2" s="1"/>
  <c r="D693" i="2"/>
  <c r="E693" i="2" s="1"/>
  <c r="D694" i="2"/>
  <c r="E694" i="2" s="1"/>
  <c r="D695" i="2"/>
  <c r="E695" i="2" s="1"/>
  <c r="D696" i="2"/>
  <c r="E696" i="2" s="1"/>
  <c r="D697" i="2"/>
  <c r="E697" i="2" s="1"/>
  <c r="D698" i="2"/>
  <c r="E698" i="2" s="1"/>
  <c r="D699" i="2"/>
  <c r="E699" i="2" s="1"/>
  <c r="D700" i="2"/>
  <c r="E700" i="2" s="1"/>
  <c r="D701" i="2"/>
  <c r="E701" i="2" s="1"/>
  <c r="D702" i="2"/>
  <c r="E702" i="2" s="1"/>
  <c r="D703" i="2"/>
  <c r="E703" i="2" s="1"/>
  <c r="D704" i="2"/>
  <c r="E704" i="2" s="1"/>
  <c r="D705" i="2"/>
  <c r="E705" i="2" s="1"/>
  <c r="D706" i="2"/>
  <c r="E706" i="2" s="1"/>
  <c r="D707" i="2"/>
  <c r="E707" i="2" s="1"/>
  <c r="D708" i="2"/>
  <c r="E708" i="2" s="1"/>
  <c r="D709" i="2"/>
  <c r="E709" i="2" s="1"/>
  <c r="D710" i="2"/>
  <c r="E710" i="2" s="1"/>
  <c r="D711" i="2"/>
  <c r="E711" i="2" s="1"/>
  <c r="D712" i="2"/>
  <c r="E712" i="2" s="1"/>
  <c r="D713" i="2"/>
  <c r="E713" i="2" s="1"/>
  <c r="D714" i="2"/>
  <c r="E714" i="2" s="1"/>
  <c r="D715" i="2"/>
  <c r="E715" i="2" s="1"/>
  <c r="D716" i="2"/>
  <c r="E716" i="2" s="1"/>
  <c r="D717" i="2"/>
  <c r="E717" i="2" s="1"/>
  <c r="D718" i="2"/>
  <c r="E718" i="2" s="1"/>
  <c r="D719" i="2"/>
  <c r="E719" i="2" s="1"/>
  <c r="D720" i="2"/>
  <c r="E720" i="2" s="1"/>
  <c r="D721" i="2"/>
  <c r="E721" i="2" s="1"/>
  <c r="D722" i="2"/>
  <c r="E722" i="2" s="1"/>
  <c r="D723" i="2"/>
  <c r="E723" i="2" s="1"/>
  <c r="D724" i="2"/>
  <c r="E724" i="2" s="1"/>
  <c r="D725" i="2"/>
  <c r="E725" i="2" s="1"/>
  <c r="D726" i="2"/>
  <c r="E726" i="2" s="1"/>
  <c r="D727" i="2"/>
  <c r="E727" i="2" s="1"/>
  <c r="D728" i="2"/>
  <c r="E728" i="2" s="1"/>
  <c r="D729" i="2"/>
  <c r="E729" i="2" s="1"/>
  <c r="D730" i="2"/>
  <c r="E730" i="2" s="1"/>
  <c r="D731" i="2"/>
  <c r="E731" i="2" s="1"/>
  <c r="D732" i="2"/>
  <c r="E732" i="2" s="1"/>
  <c r="D733" i="2"/>
  <c r="E733" i="2" s="1"/>
  <c r="D734" i="2"/>
  <c r="E734" i="2" s="1"/>
  <c r="D735" i="2"/>
  <c r="E735" i="2" s="1"/>
  <c r="D736" i="2"/>
  <c r="E736" i="2" s="1"/>
  <c r="D737" i="2"/>
  <c r="E737" i="2" s="1"/>
  <c r="D738" i="2"/>
  <c r="E738" i="2" s="1"/>
  <c r="D739" i="2"/>
  <c r="E739" i="2" s="1"/>
  <c r="D740" i="2"/>
  <c r="E740" i="2" s="1"/>
  <c r="D741" i="2"/>
  <c r="E741" i="2" s="1"/>
  <c r="D742" i="2"/>
  <c r="E742" i="2"/>
  <c r="D743" i="2"/>
  <c r="E743" i="2" s="1"/>
  <c r="D744" i="2"/>
  <c r="E744" i="2" s="1"/>
  <c r="D745" i="2"/>
  <c r="E745" i="2" s="1"/>
  <c r="D746" i="2"/>
  <c r="E746" i="2" s="1"/>
  <c r="D747" i="2"/>
  <c r="E747" i="2" s="1"/>
  <c r="D748" i="2"/>
  <c r="E748" i="2" s="1"/>
  <c r="D749" i="2"/>
  <c r="E749" i="2" s="1"/>
  <c r="D750" i="2"/>
  <c r="E750" i="2" s="1"/>
  <c r="D751" i="2"/>
  <c r="E751" i="2" s="1"/>
  <c r="D752" i="2"/>
  <c r="E752" i="2" s="1"/>
  <c r="D753" i="2"/>
  <c r="E753" i="2" s="1"/>
  <c r="D754" i="2"/>
  <c r="E754" i="2" s="1"/>
  <c r="D755" i="2"/>
  <c r="E755" i="2" s="1"/>
  <c r="D756" i="2"/>
  <c r="E756" i="2" s="1"/>
  <c r="D757" i="2"/>
  <c r="E757" i="2" s="1"/>
  <c r="D758" i="2"/>
  <c r="E758" i="2" s="1"/>
  <c r="D759" i="2"/>
  <c r="E759" i="2" s="1"/>
  <c r="D760" i="2"/>
  <c r="E760" i="2" s="1"/>
  <c r="D761" i="2"/>
  <c r="E761" i="2" s="1"/>
  <c r="D762" i="2"/>
  <c r="E762" i="2" s="1"/>
  <c r="D763" i="2"/>
  <c r="E763" i="2" s="1"/>
  <c r="D764" i="2"/>
  <c r="E764" i="2" s="1"/>
  <c r="D765" i="2"/>
  <c r="E765" i="2" s="1"/>
  <c r="D766" i="2"/>
  <c r="E766" i="2"/>
  <c r="D767" i="2"/>
  <c r="E767" i="2" s="1"/>
  <c r="D768" i="2"/>
  <c r="E768" i="2" s="1"/>
  <c r="D769" i="2"/>
  <c r="E769" i="2" s="1"/>
  <c r="D770" i="2"/>
  <c r="E770" i="2" s="1"/>
  <c r="D771" i="2"/>
  <c r="E771" i="2" s="1"/>
  <c r="D772" i="2"/>
  <c r="E772" i="2" s="1"/>
  <c r="D773" i="2"/>
  <c r="E773" i="2" s="1"/>
  <c r="D774" i="2"/>
  <c r="E774" i="2" s="1"/>
  <c r="J26" i="3" l="1"/>
  <c r="I26" i="3"/>
  <c r="H26" i="3"/>
  <c r="G26" i="3"/>
  <c r="F26" i="3"/>
  <c r="E26" i="3"/>
  <c r="D26" i="3"/>
  <c r="C26" i="3"/>
  <c r="J25" i="3"/>
  <c r="I25" i="3"/>
  <c r="H25" i="3"/>
  <c r="G25" i="3"/>
  <c r="F25" i="3"/>
  <c r="E25" i="3"/>
  <c r="D25" i="3"/>
  <c r="C25" i="3"/>
  <c r="W27" i="3"/>
  <c r="W26" i="3"/>
  <c r="W24" i="3"/>
  <c r="W23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Q8" i="3"/>
  <c r="Q9" i="3" s="1"/>
  <c r="O8" i="3"/>
  <c r="S7" i="3"/>
  <c r="R7" i="3" s="1"/>
  <c r="O7" i="3"/>
  <c r="S6" i="3"/>
  <c r="R6" i="3" s="1"/>
  <c r="D317" i="2"/>
  <c r="E317" i="2" s="1"/>
  <c r="D316" i="2"/>
  <c r="E316" i="2" s="1"/>
  <c r="D315" i="2"/>
  <c r="E315" i="2" s="1"/>
  <c r="D314" i="2"/>
  <c r="E314" i="2" s="1"/>
  <c r="D313" i="2"/>
  <c r="E313" i="2" s="1"/>
  <c r="D312" i="2"/>
  <c r="E312" i="2" s="1"/>
  <c r="D311" i="2"/>
  <c r="E311" i="2" s="1"/>
  <c r="D310" i="2"/>
  <c r="E310" i="2" s="1"/>
  <c r="D309" i="2"/>
  <c r="E309" i="2" s="1"/>
  <c r="D308" i="2"/>
  <c r="E308" i="2" s="1"/>
  <c r="D307" i="2"/>
  <c r="E307" i="2" s="1"/>
  <c r="D306" i="2"/>
  <c r="E306" i="2" s="1"/>
  <c r="D305" i="2"/>
  <c r="E305" i="2" s="1"/>
  <c r="D304" i="2"/>
  <c r="E304" i="2" s="1"/>
  <c r="D303" i="2"/>
  <c r="E303" i="2" s="1"/>
  <c r="E302" i="2"/>
  <c r="D302" i="2"/>
  <c r="D301" i="2"/>
  <c r="E301" i="2" s="1"/>
  <c r="D300" i="2"/>
  <c r="E300" i="2" s="1"/>
  <c r="D299" i="2"/>
  <c r="E299" i="2" s="1"/>
  <c r="D298" i="2"/>
  <c r="E298" i="2" s="1"/>
  <c r="D297" i="2"/>
  <c r="E297" i="2" s="1"/>
  <c r="D296" i="2"/>
  <c r="E296" i="2" s="1"/>
  <c r="D295" i="2"/>
  <c r="E295" i="2" s="1"/>
  <c r="D294" i="2"/>
  <c r="E294" i="2" s="1"/>
  <c r="D293" i="2"/>
  <c r="E293" i="2" s="1"/>
  <c r="D292" i="2"/>
  <c r="E292" i="2" s="1"/>
  <c r="D291" i="2"/>
  <c r="E291" i="2" s="1"/>
  <c r="D290" i="2"/>
  <c r="E290" i="2" s="1"/>
  <c r="D289" i="2"/>
  <c r="E289" i="2" s="1"/>
  <c r="D288" i="2"/>
  <c r="E288" i="2" s="1"/>
  <c r="D287" i="2"/>
  <c r="E287" i="2" s="1"/>
  <c r="D286" i="2"/>
  <c r="E286" i="2" s="1"/>
  <c r="D285" i="2"/>
  <c r="E285" i="2" s="1"/>
  <c r="D284" i="2"/>
  <c r="E284" i="2" s="1"/>
  <c r="D283" i="2"/>
  <c r="E283" i="2" s="1"/>
  <c r="D282" i="2"/>
  <c r="E282" i="2" s="1"/>
  <c r="D281" i="2"/>
  <c r="E281" i="2" s="1"/>
  <c r="D280" i="2"/>
  <c r="E280" i="2" s="1"/>
  <c r="D279" i="2"/>
  <c r="E279" i="2" s="1"/>
  <c r="D278" i="2"/>
  <c r="E278" i="2" s="1"/>
  <c r="D277" i="2"/>
  <c r="E277" i="2" s="1"/>
  <c r="D276" i="2"/>
  <c r="E276" i="2" s="1"/>
  <c r="D275" i="2"/>
  <c r="E275" i="2" s="1"/>
  <c r="D274" i="2"/>
  <c r="E274" i="2" s="1"/>
  <c r="D273" i="2"/>
  <c r="E273" i="2" s="1"/>
  <c r="D272" i="2"/>
  <c r="E272" i="2" s="1"/>
  <c r="D271" i="2"/>
  <c r="E271" i="2" s="1"/>
  <c r="D270" i="2"/>
  <c r="E270" i="2" s="1"/>
  <c r="D269" i="2"/>
  <c r="E269" i="2" s="1"/>
  <c r="D268" i="2"/>
  <c r="E268" i="2" s="1"/>
  <c r="D267" i="2"/>
  <c r="E267" i="2" s="1"/>
  <c r="D266" i="2"/>
  <c r="E266" i="2" s="1"/>
  <c r="D265" i="2"/>
  <c r="E265" i="2" s="1"/>
  <c r="D264" i="2"/>
  <c r="E264" i="2" s="1"/>
  <c r="D263" i="2"/>
  <c r="E263" i="2" s="1"/>
  <c r="D262" i="2"/>
  <c r="E262" i="2" s="1"/>
  <c r="D261" i="2"/>
  <c r="E261" i="2" s="1"/>
  <c r="D260" i="2"/>
  <c r="E260" i="2" s="1"/>
  <c r="D259" i="2"/>
  <c r="E259" i="2" s="1"/>
  <c r="D258" i="2"/>
  <c r="E258" i="2" s="1"/>
  <c r="D257" i="2"/>
  <c r="E257" i="2" s="1"/>
  <c r="D256" i="2"/>
  <c r="E256" i="2" s="1"/>
  <c r="D255" i="2"/>
  <c r="E255" i="2" s="1"/>
  <c r="D254" i="2"/>
  <c r="E254" i="2" s="1"/>
  <c r="D253" i="2"/>
  <c r="E253" i="2" s="1"/>
  <c r="D252" i="2"/>
  <c r="E252" i="2" s="1"/>
  <c r="D251" i="2"/>
  <c r="E251" i="2" s="1"/>
  <c r="D250" i="2"/>
  <c r="E250" i="2" s="1"/>
  <c r="D249" i="2"/>
  <c r="E249" i="2" s="1"/>
  <c r="D248" i="2"/>
  <c r="E248" i="2" s="1"/>
  <c r="D247" i="2"/>
  <c r="E247" i="2" s="1"/>
  <c r="D246" i="2"/>
  <c r="E246" i="2" s="1"/>
  <c r="D245" i="2"/>
  <c r="E245" i="2" s="1"/>
  <c r="D244" i="2"/>
  <c r="E244" i="2" s="1"/>
  <c r="D243" i="2"/>
  <c r="E243" i="2" s="1"/>
  <c r="D242" i="2"/>
  <c r="E242" i="2" s="1"/>
  <c r="D241" i="2"/>
  <c r="E241" i="2" s="1"/>
  <c r="D240" i="2"/>
  <c r="E240" i="2" s="1"/>
  <c r="D239" i="2"/>
  <c r="E239" i="2" s="1"/>
  <c r="D238" i="2"/>
  <c r="E238" i="2" s="1"/>
  <c r="D237" i="2"/>
  <c r="E237" i="2" s="1"/>
  <c r="D236" i="2"/>
  <c r="E236" i="2" s="1"/>
  <c r="D235" i="2"/>
  <c r="E235" i="2" s="1"/>
  <c r="D234" i="2"/>
  <c r="E234" i="2" s="1"/>
  <c r="D233" i="2"/>
  <c r="E233" i="2" s="1"/>
  <c r="D232" i="2"/>
  <c r="E232" i="2" s="1"/>
  <c r="D231" i="2"/>
  <c r="E231" i="2" s="1"/>
  <c r="D230" i="2"/>
  <c r="E230" i="2" s="1"/>
  <c r="D229" i="2"/>
  <c r="E229" i="2" s="1"/>
  <c r="D228" i="2"/>
  <c r="E228" i="2" s="1"/>
  <c r="D227" i="2"/>
  <c r="E227" i="2" s="1"/>
  <c r="D226" i="2"/>
  <c r="E226" i="2" s="1"/>
  <c r="D225" i="2"/>
  <c r="E225" i="2" s="1"/>
  <c r="D224" i="2"/>
  <c r="E224" i="2" s="1"/>
  <c r="D223" i="2"/>
  <c r="E223" i="2" s="1"/>
  <c r="D222" i="2"/>
  <c r="E222" i="2" s="1"/>
  <c r="D221" i="2"/>
  <c r="E221" i="2" s="1"/>
  <c r="D220" i="2"/>
  <c r="E220" i="2" s="1"/>
  <c r="D219" i="2"/>
  <c r="E219" i="2" s="1"/>
  <c r="D218" i="2"/>
  <c r="E218" i="2" s="1"/>
  <c r="D217" i="2"/>
  <c r="E217" i="2" s="1"/>
  <c r="D216" i="2"/>
  <c r="E216" i="2" s="1"/>
  <c r="D215" i="2"/>
  <c r="E215" i="2" s="1"/>
  <c r="D214" i="2"/>
  <c r="E214" i="2" s="1"/>
  <c r="D213" i="2"/>
  <c r="E213" i="2" s="1"/>
  <c r="D212" i="2"/>
  <c r="E212" i="2" s="1"/>
  <c r="D211" i="2"/>
  <c r="E211" i="2" s="1"/>
  <c r="D210" i="2"/>
  <c r="E210" i="2" s="1"/>
  <c r="D209" i="2"/>
  <c r="E209" i="2" s="1"/>
  <c r="D208" i="2"/>
  <c r="E208" i="2" s="1"/>
  <c r="D207" i="2"/>
  <c r="E207" i="2" s="1"/>
  <c r="D206" i="2"/>
  <c r="E206" i="2" s="1"/>
  <c r="D205" i="2"/>
  <c r="E205" i="2" s="1"/>
  <c r="D204" i="2"/>
  <c r="E204" i="2" s="1"/>
  <c r="D203" i="2"/>
  <c r="E203" i="2" s="1"/>
  <c r="D202" i="2"/>
  <c r="E202" i="2" s="1"/>
  <c r="D201" i="2"/>
  <c r="E201" i="2" s="1"/>
  <c r="D200" i="2"/>
  <c r="E200" i="2" s="1"/>
  <c r="D199" i="2"/>
  <c r="E199" i="2" s="1"/>
  <c r="D198" i="2"/>
  <c r="E198" i="2" s="1"/>
  <c r="D197" i="2"/>
  <c r="E197" i="2" s="1"/>
  <c r="D196" i="2"/>
  <c r="E196" i="2" s="1"/>
  <c r="D195" i="2"/>
  <c r="E195" i="2" s="1"/>
  <c r="D194" i="2"/>
  <c r="E194" i="2" s="1"/>
  <c r="D193" i="2"/>
  <c r="E193" i="2" s="1"/>
  <c r="D192" i="2"/>
  <c r="E192" i="2" s="1"/>
  <c r="D191" i="2"/>
  <c r="E191" i="2" s="1"/>
  <c r="D190" i="2"/>
  <c r="E190" i="2" s="1"/>
  <c r="D189" i="2"/>
  <c r="E189" i="2" s="1"/>
  <c r="D188" i="2"/>
  <c r="E188" i="2" s="1"/>
  <c r="D187" i="2"/>
  <c r="E187" i="2" s="1"/>
  <c r="D186" i="2"/>
  <c r="E186" i="2" s="1"/>
  <c r="D185" i="2"/>
  <c r="E185" i="2" s="1"/>
  <c r="D184" i="2"/>
  <c r="E184" i="2" s="1"/>
  <c r="D183" i="2"/>
  <c r="E183" i="2" s="1"/>
  <c r="D182" i="2"/>
  <c r="E182" i="2" s="1"/>
  <c r="D181" i="2"/>
  <c r="E181" i="2" s="1"/>
  <c r="D180" i="2"/>
  <c r="E180" i="2" s="1"/>
  <c r="D179" i="2"/>
  <c r="E179" i="2" s="1"/>
  <c r="D178" i="2"/>
  <c r="E178" i="2" s="1"/>
  <c r="D177" i="2"/>
  <c r="E177" i="2" s="1"/>
  <c r="D176" i="2"/>
  <c r="E176" i="2" s="1"/>
  <c r="D175" i="2"/>
  <c r="E175" i="2" s="1"/>
  <c r="D174" i="2"/>
  <c r="E174" i="2" s="1"/>
  <c r="D173" i="2"/>
  <c r="E173" i="2" s="1"/>
  <c r="D172" i="2"/>
  <c r="E172" i="2" s="1"/>
  <c r="D171" i="2"/>
  <c r="E171" i="2" s="1"/>
  <c r="D170" i="2"/>
  <c r="E170" i="2" s="1"/>
  <c r="D169" i="2"/>
  <c r="E169" i="2" s="1"/>
  <c r="D168" i="2"/>
  <c r="E168" i="2" s="1"/>
  <c r="D167" i="2"/>
  <c r="E167" i="2" s="1"/>
  <c r="D166" i="2"/>
  <c r="E166" i="2" s="1"/>
  <c r="D165" i="2"/>
  <c r="E165" i="2" s="1"/>
  <c r="D164" i="2"/>
  <c r="E164" i="2" s="1"/>
  <c r="D163" i="2"/>
  <c r="E163" i="2" s="1"/>
  <c r="D162" i="2"/>
  <c r="E162" i="2" s="1"/>
  <c r="D161" i="2"/>
  <c r="E161" i="2" s="1"/>
  <c r="D160" i="2"/>
  <c r="E160" i="2" s="1"/>
  <c r="D159" i="2"/>
  <c r="E159" i="2" s="1"/>
  <c r="D158" i="2"/>
  <c r="E158" i="2" s="1"/>
  <c r="D157" i="2"/>
  <c r="E157" i="2" s="1"/>
  <c r="D156" i="2"/>
  <c r="E156" i="2" s="1"/>
  <c r="D155" i="2"/>
  <c r="E155" i="2" s="1"/>
  <c r="D154" i="2"/>
  <c r="E154" i="2" s="1"/>
  <c r="D153" i="2"/>
  <c r="E153" i="2" s="1"/>
  <c r="D152" i="2"/>
  <c r="E152" i="2" s="1"/>
  <c r="D151" i="2"/>
  <c r="E151" i="2" s="1"/>
  <c r="D150" i="2"/>
  <c r="E150" i="2" s="1"/>
  <c r="D149" i="2"/>
  <c r="E149" i="2" s="1"/>
  <c r="D148" i="2"/>
  <c r="E148" i="2" s="1"/>
  <c r="D147" i="2"/>
  <c r="E147" i="2" s="1"/>
  <c r="D146" i="2"/>
  <c r="E146" i="2" s="1"/>
  <c r="D145" i="2"/>
  <c r="E145" i="2" s="1"/>
  <c r="D144" i="2"/>
  <c r="E144" i="2" s="1"/>
  <c r="D143" i="2"/>
  <c r="E143" i="2" s="1"/>
  <c r="D142" i="2"/>
  <c r="E142" i="2" s="1"/>
  <c r="D141" i="2"/>
  <c r="E141" i="2" s="1"/>
  <c r="D140" i="2"/>
  <c r="E140" i="2" s="1"/>
  <c r="D139" i="2"/>
  <c r="E139" i="2" s="1"/>
  <c r="D138" i="2"/>
  <c r="E138" i="2" s="1"/>
  <c r="D137" i="2"/>
  <c r="E137" i="2" s="1"/>
  <c r="D136" i="2"/>
  <c r="E136" i="2" s="1"/>
  <c r="D135" i="2"/>
  <c r="E135" i="2" s="1"/>
  <c r="D134" i="2"/>
  <c r="E134" i="2" s="1"/>
  <c r="D133" i="2"/>
  <c r="E133" i="2" s="1"/>
  <c r="D132" i="2"/>
  <c r="E132" i="2" s="1"/>
  <c r="D131" i="2"/>
  <c r="E131" i="2" s="1"/>
  <c r="D130" i="2"/>
  <c r="E130" i="2" s="1"/>
  <c r="D129" i="2"/>
  <c r="E129" i="2" s="1"/>
  <c r="D128" i="2"/>
  <c r="E128" i="2" s="1"/>
  <c r="D127" i="2"/>
  <c r="E127" i="2" s="1"/>
  <c r="D126" i="2"/>
  <c r="E126" i="2" s="1"/>
  <c r="D125" i="2"/>
  <c r="E125" i="2" s="1"/>
  <c r="D124" i="2"/>
  <c r="E124" i="2" s="1"/>
  <c r="D123" i="2"/>
  <c r="E123" i="2" s="1"/>
  <c r="D122" i="2"/>
  <c r="E122" i="2" s="1"/>
  <c r="D121" i="2"/>
  <c r="E121" i="2" s="1"/>
  <c r="D120" i="2"/>
  <c r="E120" i="2" s="1"/>
  <c r="D119" i="2"/>
  <c r="E119" i="2" s="1"/>
  <c r="D118" i="2"/>
  <c r="E118" i="2" s="1"/>
  <c r="D117" i="2"/>
  <c r="E117" i="2" s="1"/>
  <c r="D116" i="2"/>
  <c r="E116" i="2" s="1"/>
  <c r="D115" i="2"/>
  <c r="E115" i="2" s="1"/>
  <c r="D114" i="2"/>
  <c r="E114" i="2" s="1"/>
  <c r="D113" i="2"/>
  <c r="E113" i="2" s="1"/>
  <c r="D112" i="2"/>
  <c r="E112" i="2" s="1"/>
  <c r="D111" i="2"/>
  <c r="E111" i="2" s="1"/>
  <c r="D110" i="2"/>
  <c r="E110" i="2" s="1"/>
  <c r="D109" i="2"/>
  <c r="E109" i="2" s="1"/>
  <c r="D108" i="2"/>
  <c r="E108" i="2" s="1"/>
  <c r="D107" i="2"/>
  <c r="E107" i="2" s="1"/>
  <c r="D106" i="2"/>
  <c r="E106" i="2" s="1"/>
  <c r="D105" i="2"/>
  <c r="E105" i="2" s="1"/>
  <c r="D104" i="2"/>
  <c r="E104" i="2" s="1"/>
  <c r="D103" i="2"/>
  <c r="E103" i="2" s="1"/>
  <c r="D102" i="2"/>
  <c r="E102" i="2" s="1"/>
  <c r="D101" i="2"/>
  <c r="E101" i="2" s="1"/>
  <c r="D100" i="2"/>
  <c r="E10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90" i="2"/>
  <c r="E90" i="2" s="1"/>
  <c r="D89" i="2"/>
  <c r="E89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1" i="2"/>
  <c r="E71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39" i="2"/>
  <c r="E39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D6" i="2"/>
  <c r="E6" i="2" s="1"/>
  <c r="F5" i="2"/>
  <c r="D5" i="2"/>
  <c r="E5" i="2" s="1"/>
  <c r="D4" i="2"/>
  <c r="W31" i="1"/>
  <c r="S8" i="3" l="1"/>
  <c r="R8" i="3" s="1"/>
  <c r="L27" i="2"/>
  <c r="L25" i="2"/>
  <c r="L28" i="2"/>
  <c r="L24" i="2"/>
  <c r="L23" i="2"/>
  <c r="X23" i="3"/>
  <c r="S9" i="3"/>
  <c r="Q10" i="3"/>
  <c r="X24" i="3"/>
  <c r="E7" i="2"/>
  <c r="H5" i="2"/>
  <c r="F6" i="2"/>
  <c r="H4" i="2"/>
  <c r="G4" i="2" s="1"/>
  <c r="E4" i="2"/>
  <c r="R9" i="3" l="1"/>
  <c r="P25" i="2"/>
  <c r="P24" i="2"/>
  <c r="P23" i="2"/>
  <c r="X32" i="3"/>
  <c r="X33" i="3" s="1"/>
  <c r="Q11" i="3"/>
  <c r="S10" i="3"/>
  <c r="R10" i="3" s="1"/>
  <c r="G5" i="2"/>
  <c r="H6" i="2"/>
  <c r="G6" i="2" s="1"/>
  <c r="F7" i="2"/>
  <c r="O32" i="2" l="1"/>
  <c r="O33" i="2" s="1"/>
  <c r="O43" i="2"/>
  <c r="S11" i="3"/>
  <c r="R11" i="3" s="1"/>
  <c r="Q12" i="3"/>
  <c r="Q38" i="2"/>
  <c r="F8" i="2"/>
  <c r="H7" i="2"/>
  <c r="G7" i="2" s="1"/>
  <c r="Q13" i="3" l="1"/>
  <c r="S12" i="3"/>
  <c r="R12" i="3" s="1"/>
  <c r="H8" i="2"/>
  <c r="G8" i="2" s="1"/>
  <c r="F9" i="2"/>
  <c r="Q14" i="3" l="1"/>
  <c r="S13" i="3"/>
  <c r="R13" i="3" s="1"/>
  <c r="H9" i="2"/>
  <c r="G9" i="2" s="1"/>
  <c r="F10" i="2"/>
  <c r="S14" i="3" l="1"/>
  <c r="R14" i="3" s="1"/>
  <c r="Q15" i="3"/>
  <c r="H10" i="2"/>
  <c r="G10" i="2" s="1"/>
  <c r="F11" i="2"/>
  <c r="Q16" i="3" l="1"/>
  <c r="S15" i="3"/>
  <c r="R15" i="3" s="1"/>
  <c r="F12" i="2"/>
  <c r="H11" i="2"/>
  <c r="G11" i="2" s="1"/>
  <c r="Q17" i="3" l="1"/>
  <c r="S16" i="3"/>
  <c r="R16" i="3" s="1"/>
  <c r="F13" i="2"/>
  <c r="H12" i="2"/>
  <c r="G12" i="2" s="1"/>
  <c r="Q18" i="3" l="1"/>
  <c r="S17" i="3"/>
  <c r="R17" i="3" s="1"/>
  <c r="H13" i="2"/>
  <c r="G13" i="2" s="1"/>
  <c r="F14" i="2"/>
  <c r="Q19" i="3" l="1"/>
  <c r="S18" i="3"/>
  <c r="R18" i="3" s="1"/>
  <c r="H14" i="2"/>
  <c r="G14" i="2" s="1"/>
  <c r="F15" i="2"/>
  <c r="Q20" i="3" l="1"/>
  <c r="S19" i="3"/>
  <c r="R19" i="3" s="1"/>
  <c r="F16" i="2"/>
  <c r="H15" i="2"/>
  <c r="G15" i="2" s="1"/>
  <c r="Q21" i="3" l="1"/>
  <c r="S20" i="3"/>
  <c r="R20" i="3" s="1"/>
  <c r="H16" i="2"/>
  <c r="G16" i="2" s="1"/>
  <c r="F17" i="2"/>
  <c r="Q22" i="3" l="1"/>
  <c r="S21" i="3"/>
  <c r="R21" i="3" s="1"/>
  <c r="H17" i="2"/>
  <c r="G17" i="2" s="1"/>
  <c r="F18" i="2"/>
  <c r="Q23" i="3" l="1"/>
  <c r="S22" i="3"/>
  <c r="R22" i="3" s="1"/>
  <c r="H18" i="2"/>
  <c r="G18" i="2" s="1"/>
  <c r="F19" i="2"/>
  <c r="Q24" i="3" l="1"/>
  <c r="S23" i="3"/>
  <c r="R23" i="3" s="1"/>
  <c r="F20" i="2"/>
  <c r="H19" i="2"/>
  <c r="G19" i="2" s="1"/>
  <c r="Q25" i="3" l="1"/>
  <c r="S24" i="3"/>
  <c r="R24" i="3" s="1"/>
  <c r="F21" i="2"/>
  <c r="H20" i="2"/>
  <c r="G20" i="2" s="1"/>
  <c r="Q26" i="3" l="1"/>
  <c r="S25" i="3"/>
  <c r="R25" i="3" s="1"/>
  <c r="H21" i="2"/>
  <c r="G21" i="2" s="1"/>
  <c r="F22" i="2"/>
  <c r="S26" i="3" l="1"/>
  <c r="R26" i="3" s="1"/>
  <c r="Q27" i="3"/>
  <c r="H22" i="2"/>
  <c r="G22" i="2" s="1"/>
  <c r="F23" i="2"/>
  <c r="Q28" i="3" l="1"/>
  <c r="S28" i="3" s="1"/>
  <c r="S27" i="3"/>
  <c r="R27" i="3" s="1"/>
  <c r="F24" i="2"/>
  <c r="H23" i="2"/>
  <c r="G23" i="2" s="1"/>
  <c r="R28" i="3" l="1"/>
  <c r="H24" i="2"/>
  <c r="G24" i="2" s="1"/>
  <c r="F25" i="2"/>
  <c r="F26" i="2" l="1"/>
  <c r="H25" i="2"/>
  <c r="G25" i="2" s="1"/>
  <c r="F27" i="2" l="1"/>
  <c r="H26" i="2"/>
  <c r="G26" i="2" s="1"/>
  <c r="F28" i="2" l="1"/>
  <c r="H27" i="2"/>
  <c r="G27" i="2" s="1"/>
  <c r="H28" i="2" l="1"/>
  <c r="G28" i="2" s="1"/>
  <c r="F29" i="2"/>
  <c r="H29" i="2" l="1"/>
  <c r="G29" i="2" s="1"/>
  <c r="F30" i="2"/>
  <c r="H30" i="2" l="1"/>
  <c r="G30" i="2" s="1"/>
  <c r="F31" i="2"/>
  <c r="F32" i="2" l="1"/>
  <c r="H31" i="2"/>
  <c r="G31" i="2" s="1"/>
  <c r="F33" i="2" l="1"/>
  <c r="H32" i="2"/>
  <c r="G32" i="2" s="1"/>
  <c r="F34" i="2" l="1"/>
  <c r="H33" i="2"/>
  <c r="G33" i="2" s="1"/>
  <c r="H34" i="2" l="1"/>
  <c r="G34" i="2" s="1"/>
  <c r="F35" i="2"/>
  <c r="H35" i="2" l="1"/>
  <c r="G35" i="2" s="1"/>
  <c r="F36" i="2"/>
  <c r="H36" i="2" l="1"/>
  <c r="G36" i="2" s="1"/>
  <c r="F37" i="2"/>
  <c r="F38" i="2" l="1"/>
  <c r="H37" i="2"/>
  <c r="G37" i="2" s="1"/>
  <c r="F39" i="2" l="1"/>
  <c r="H38" i="2"/>
  <c r="G38" i="2" s="1"/>
  <c r="H39" i="2" l="1"/>
  <c r="G39" i="2" s="1"/>
  <c r="F40" i="2"/>
  <c r="F41" i="2" l="1"/>
  <c r="H40" i="2"/>
  <c r="G40" i="2" s="1"/>
  <c r="H41" i="2" l="1"/>
  <c r="G41" i="2" s="1"/>
  <c r="F42" i="2"/>
  <c r="H42" i="2" l="1"/>
  <c r="F43" i="2"/>
  <c r="G42" i="2" l="1"/>
  <c r="H43" i="2"/>
  <c r="G43" i="2" s="1"/>
  <c r="F44" i="2"/>
  <c r="AJ6" i="1"/>
  <c r="AK6" i="1"/>
  <c r="AL6" i="1"/>
  <c r="AM6" i="1"/>
  <c r="AN6" i="1"/>
  <c r="AO6" i="1"/>
  <c r="AP6" i="1"/>
  <c r="AQ6" i="1"/>
  <c r="AR6" i="1"/>
  <c r="AS6" i="1"/>
  <c r="AT6" i="1"/>
  <c r="AU6" i="1"/>
  <c r="AJ7" i="1"/>
  <c r="AK7" i="1"/>
  <c r="AL7" i="1"/>
  <c r="AM7" i="1"/>
  <c r="AN7" i="1"/>
  <c r="AO7" i="1"/>
  <c r="AP7" i="1"/>
  <c r="AQ7" i="1"/>
  <c r="AR7" i="1"/>
  <c r="AS7" i="1"/>
  <c r="AT7" i="1"/>
  <c r="AU7" i="1"/>
  <c r="AJ8" i="1"/>
  <c r="AK8" i="1"/>
  <c r="AL8" i="1"/>
  <c r="AM8" i="1"/>
  <c r="AN8" i="1"/>
  <c r="AO8" i="1"/>
  <c r="AP8" i="1"/>
  <c r="AQ8" i="1"/>
  <c r="AR8" i="1"/>
  <c r="AS8" i="1"/>
  <c r="AT8" i="1"/>
  <c r="AU8" i="1"/>
  <c r="AJ9" i="1"/>
  <c r="AK9" i="1"/>
  <c r="AL9" i="1"/>
  <c r="AM9" i="1"/>
  <c r="AN9" i="1"/>
  <c r="AO9" i="1"/>
  <c r="AP9" i="1"/>
  <c r="AQ9" i="1"/>
  <c r="AR9" i="1"/>
  <c r="AS9" i="1"/>
  <c r="AT9" i="1"/>
  <c r="AU9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K5" i="1"/>
  <c r="AL5" i="1"/>
  <c r="AM5" i="1"/>
  <c r="AN5" i="1"/>
  <c r="AO5" i="1"/>
  <c r="AP5" i="1"/>
  <c r="AQ5" i="1"/>
  <c r="AR5" i="1"/>
  <c r="AS5" i="1"/>
  <c r="AT5" i="1"/>
  <c r="AU5" i="1"/>
  <c r="AJ5" i="1"/>
  <c r="F45" i="2" l="1"/>
  <c r="H44" i="2"/>
  <c r="G44" i="2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5" i="1"/>
  <c r="P5" i="1" s="1"/>
  <c r="X38" i="1" l="1"/>
  <c r="V57" i="1"/>
  <c r="F46" i="2"/>
  <c r="H45" i="2"/>
  <c r="G45" i="2" s="1"/>
  <c r="AA51" i="1"/>
  <c r="P124" i="1"/>
  <c r="P120" i="1"/>
  <c r="P104" i="1"/>
  <c r="P64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P7" i="1"/>
  <c r="P117" i="1"/>
  <c r="P109" i="1"/>
  <c r="P101" i="1"/>
  <c r="P93" i="1"/>
  <c r="P85" i="1"/>
  <c r="P77" i="1"/>
  <c r="P69" i="1"/>
  <c r="P61" i="1"/>
  <c r="P53" i="1"/>
  <c r="P45" i="1"/>
  <c r="P37" i="1"/>
  <c r="P29" i="1"/>
  <c r="P21" i="1"/>
  <c r="P13" i="1"/>
  <c r="P113" i="1"/>
  <c r="P97" i="1"/>
  <c r="P89" i="1"/>
  <c r="P81" i="1"/>
  <c r="P73" i="1"/>
  <c r="P57" i="1"/>
  <c r="P49" i="1"/>
  <c r="P41" i="1"/>
  <c r="P33" i="1"/>
  <c r="P25" i="1"/>
  <c r="P17" i="1"/>
  <c r="P9" i="1"/>
  <c r="P122" i="1"/>
  <c r="P118" i="1"/>
  <c r="P114" i="1"/>
  <c r="P110" i="1"/>
  <c r="P106" i="1"/>
  <c r="P102" i="1"/>
  <c r="P98" i="1"/>
  <c r="P94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14" i="1"/>
  <c r="P10" i="1"/>
  <c r="P6" i="1"/>
  <c r="P121" i="1"/>
  <c r="P105" i="1"/>
  <c r="P65" i="1"/>
  <c r="P116" i="1"/>
  <c r="P112" i="1"/>
  <c r="P108" i="1"/>
  <c r="P100" i="1"/>
  <c r="P96" i="1"/>
  <c r="P92" i="1"/>
  <c r="P88" i="1"/>
  <c r="P84" i="1"/>
  <c r="P80" i="1"/>
  <c r="P76" i="1"/>
  <c r="P72" i="1"/>
  <c r="P68" i="1"/>
  <c r="P60" i="1"/>
  <c r="P56" i="1"/>
  <c r="P52" i="1"/>
  <c r="P48" i="1"/>
  <c r="P44" i="1"/>
  <c r="P40" i="1"/>
  <c r="P36" i="1"/>
  <c r="P32" i="1"/>
  <c r="P28" i="1"/>
  <c r="P24" i="1"/>
  <c r="P20" i="1"/>
  <c r="P16" i="1"/>
  <c r="P12" i="1"/>
  <c r="P8" i="1"/>
  <c r="X34" i="1"/>
  <c r="X33" i="1"/>
  <c r="W30" i="1"/>
  <c r="W29" i="1"/>
  <c r="F47" i="2" l="1"/>
  <c r="H46" i="2"/>
  <c r="G46" i="2" s="1"/>
  <c r="X40" i="1"/>
  <c r="F48" i="2" l="1"/>
  <c r="H47" i="2"/>
  <c r="G47" i="2" s="1"/>
  <c r="F49" i="2" l="1"/>
  <c r="H48" i="2"/>
  <c r="G48" i="2" s="1"/>
  <c r="F50" i="2" l="1"/>
  <c r="H49" i="2"/>
  <c r="G49" i="2" s="1"/>
  <c r="F51" i="2" l="1"/>
  <c r="H50" i="2"/>
  <c r="G50" i="2" s="1"/>
  <c r="F52" i="2" l="1"/>
  <c r="H51" i="2"/>
  <c r="G51" i="2" s="1"/>
  <c r="F53" i="2" l="1"/>
  <c r="H52" i="2"/>
  <c r="G52" i="2" s="1"/>
  <c r="F54" i="2" l="1"/>
  <c r="H53" i="2"/>
  <c r="G53" i="2" s="1"/>
  <c r="F55" i="2" l="1"/>
  <c r="H54" i="2"/>
  <c r="G54" i="2" s="1"/>
  <c r="F56" i="2" l="1"/>
  <c r="H55" i="2"/>
  <c r="G55" i="2" s="1"/>
  <c r="F57" i="2" l="1"/>
  <c r="H56" i="2"/>
  <c r="G56" i="2" s="1"/>
  <c r="F58" i="2" l="1"/>
  <c r="H57" i="2"/>
  <c r="G57" i="2" s="1"/>
  <c r="F59" i="2" l="1"/>
  <c r="H58" i="2"/>
  <c r="G58" i="2" s="1"/>
  <c r="F60" i="2" l="1"/>
  <c r="H59" i="2"/>
  <c r="G59" i="2" s="1"/>
  <c r="F61" i="2" l="1"/>
  <c r="H60" i="2"/>
  <c r="G60" i="2" s="1"/>
  <c r="F62" i="2" l="1"/>
  <c r="H61" i="2"/>
  <c r="G61" i="2" s="1"/>
  <c r="F63" i="2" l="1"/>
  <c r="H62" i="2"/>
  <c r="G62" i="2" s="1"/>
  <c r="F64" i="2" l="1"/>
  <c r="H64" i="2" s="1"/>
  <c r="H63" i="2"/>
  <c r="G63" i="2" s="1"/>
  <c r="G64" i="2" l="1"/>
</calcChain>
</file>

<file path=xl/sharedStrings.xml><?xml version="1.0" encoding="utf-8"?>
<sst xmlns="http://schemas.openxmlformats.org/spreadsheetml/2006/main" count="136" uniqueCount="103">
  <si>
    <t>PRECIPITATION</t>
  </si>
  <si>
    <t>(inches)</t>
  </si>
  <si>
    <t>NV</t>
  </si>
  <si>
    <t>(LAS)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</si>
  <si>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</si>
  <si>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</si>
  <si>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</si>
  <si>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</si>
  <si>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</si>
  <si>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</si>
  <si>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</si>
  <si>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</si>
  <si>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</si>
  <si>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</si>
  <si>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</si>
  <si>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</si>
  <si>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</si>
  <si>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Frequency</t>
  </si>
  <si>
    <t>Lognormal</t>
  </si>
  <si>
    <t>Normal</t>
  </si>
  <si>
    <t>&lt;4 inches</t>
  </si>
  <si>
    <t>&gt; 4 inches</t>
  </si>
  <si>
    <t>Inches</t>
  </si>
  <si>
    <t>Mean =</t>
  </si>
  <si>
    <t>Stdev =</t>
  </si>
  <si>
    <t>Max =</t>
  </si>
  <si>
    <t>Min =</t>
  </si>
  <si>
    <t>Normal Distribution</t>
  </si>
  <si>
    <t>However, there is a Lognormal function and we don't have to calculate Z</t>
  </si>
  <si>
    <t>So if we calculate z value we would us the function  =NORM.S.DIST(z,cumulative)</t>
  </si>
  <si>
    <t>that equals</t>
  </si>
  <si>
    <t>X =</t>
  </si>
  <si>
    <t>Ln(x)</t>
  </si>
  <si>
    <t>LAS VEGAS,</t>
  </si>
  <si>
    <r>
      <t>z=(x-</t>
    </r>
    <r>
      <rPr>
        <sz val="14"/>
        <color theme="1"/>
        <rFont val="Calibri"/>
        <family val="2"/>
      </rPr>
      <t>µ)/</t>
    </r>
    <r>
      <rPr>
        <sz val="14"/>
        <color theme="1"/>
        <rFont val="Cambria"/>
        <family val="1"/>
      </rPr>
      <t>σ</t>
    </r>
  </si>
  <si>
    <r>
      <t>Lognormal Distribution   z</t>
    </r>
    <r>
      <rPr>
        <vertAlign val="subscript"/>
        <sz val="14"/>
        <color theme="1"/>
        <rFont val="Calibri"/>
        <family val="2"/>
        <scheme val="minor"/>
      </rPr>
      <t>LN(X)</t>
    </r>
    <r>
      <rPr>
        <sz val="14"/>
        <color theme="1"/>
        <rFont val="Calibri"/>
        <family val="2"/>
        <scheme val="minor"/>
      </rPr>
      <t>=(LN(x)-µ</t>
    </r>
    <r>
      <rPr>
        <vertAlign val="subscript"/>
        <sz val="14"/>
        <color theme="1"/>
        <rFont val="Calibri"/>
        <family val="2"/>
        <scheme val="minor"/>
      </rPr>
      <t>LN(X)</t>
    </r>
    <r>
      <rPr>
        <sz val="14"/>
        <color theme="1"/>
        <rFont val="Calibri"/>
        <family val="2"/>
        <scheme val="minor"/>
      </rPr>
      <t>)/σ</t>
    </r>
    <r>
      <rPr>
        <vertAlign val="subscript"/>
        <sz val="14"/>
        <color theme="1"/>
        <rFont val="Calibri"/>
        <family val="2"/>
        <scheme val="minor"/>
      </rPr>
      <t>LN(X)</t>
    </r>
  </si>
  <si>
    <t>Median=</t>
  </si>
  <si>
    <t>DATE</t>
  </si>
  <si>
    <t>TPCP  (tenths of mm)</t>
  </si>
  <si>
    <t>mm/inch</t>
  </si>
  <si>
    <t>Inches of Precip</t>
  </si>
  <si>
    <t>Relative Frequency</t>
  </si>
  <si>
    <t>Mean of Precip</t>
  </si>
  <si>
    <t>Mean of Ln(x)</t>
  </si>
  <si>
    <t>Stand Dev of Precip</t>
  </si>
  <si>
    <t>Stand Dev of Ln(x)</t>
  </si>
  <si>
    <t>Count</t>
  </si>
  <si>
    <t>Max</t>
  </si>
  <si>
    <t>Min</t>
  </si>
  <si>
    <t>Normal distrib =</t>
  </si>
  <si>
    <t>LN(Inches)</t>
  </si>
  <si>
    <t>Class</t>
  </si>
  <si>
    <t>Lognormal Prob =</t>
  </si>
  <si>
    <t>Mass Size</t>
  </si>
  <si>
    <t xml:space="preserve">Pumpkin Number </t>
  </si>
  <si>
    <t xml:space="preserve">Mass </t>
  </si>
  <si>
    <t>LN(Mass)</t>
  </si>
  <si>
    <t>Mean</t>
  </si>
  <si>
    <t>Std Deviation</t>
  </si>
  <si>
    <t>Minimum</t>
  </si>
  <si>
    <t>Maximum</t>
  </si>
  <si>
    <t>X=</t>
  </si>
  <si>
    <t>Copy of Data on Pumpkins</t>
  </si>
  <si>
    <r>
      <t>Vo</t>
    </r>
    <r>
      <rPr>
        <sz val="11"/>
        <color rgb="FF1C1B20"/>
        <rFont val="Calibri"/>
        <family val="2"/>
        <scheme val="minor"/>
      </rPr>
      <t>l</t>
    </r>
    <r>
      <rPr>
        <sz val="11"/>
        <color rgb="FF000003"/>
        <rFont val="Calibri"/>
        <family val="2"/>
        <scheme val="minor"/>
      </rPr>
      <t>u</t>
    </r>
    <r>
      <rPr>
        <sz val="11"/>
        <color rgb="FF1C1B20"/>
        <rFont val="Calibri"/>
        <family val="2"/>
        <scheme val="minor"/>
      </rPr>
      <t>m</t>
    </r>
    <r>
      <rPr>
        <sz val="11"/>
        <color rgb="FF000001"/>
        <rFont val="Calibri"/>
        <family val="2"/>
        <scheme val="minor"/>
      </rPr>
      <t xml:space="preserve">e </t>
    </r>
  </si>
  <si>
    <r>
      <t>Equato</t>
    </r>
    <r>
      <rPr>
        <sz val="11"/>
        <color rgb="FF1C1B20"/>
        <rFont val="Calibri"/>
        <family val="2"/>
        <scheme val="minor"/>
      </rPr>
      <t>r</t>
    </r>
    <r>
      <rPr>
        <sz val="11"/>
        <color rgb="FF000003"/>
        <rFont val="Calibri"/>
        <family val="2"/>
        <scheme val="minor"/>
      </rPr>
      <t>ial Circumference</t>
    </r>
  </si>
  <si>
    <r>
      <t>Po</t>
    </r>
    <r>
      <rPr>
        <sz val="11"/>
        <color rgb="FF1C1B20"/>
        <rFont val="Calibri"/>
        <family val="2"/>
        <scheme val="minor"/>
      </rPr>
      <t>l</t>
    </r>
    <r>
      <rPr>
        <sz val="11"/>
        <color rgb="FF000003"/>
        <rFont val="Calibri"/>
        <family val="2"/>
        <scheme val="minor"/>
      </rPr>
      <t xml:space="preserve">ar Circumference </t>
    </r>
  </si>
  <si>
    <r>
      <t>D</t>
    </r>
    <r>
      <rPr>
        <sz val="11"/>
        <color rgb="FF1C1B20"/>
        <rFont val="Calibri"/>
        <family val="2"/>
        <scheme val="minor"/>
      </rPr>
      <t>i</t>
    </r>
    <r>
      <rPr>
        <sz val="11"/>
        <color rgb="FF000003"/>
        <rFont val="Calibri"/>
        <family val="2"/>
        <scheme val="minor"/>
      </rPr>
      <t>amete</t>
    </r>
    <r>
      <rPr>
        <sz val="11"/>
        <color rgb="FF1C1B20"/>
        <rFont val="Calibri"/>
        <family val="2"/>
        <scheme val="minor"/>
      </rPr>
      <t xml:space="preserve">r </t>
    </r>
  </si>
  <si>
    <t xml:space="preserve">Height </t>
  </si>
  <si>
    <r>
      <t>S</t>
    </r>
    <r>
      <rPr>
        <sz val="11"/>
        <color rgb="FF000003"/>
        <rFont val="Calibri"/>
        <family val="2"/>
        <scheme val="minor"/>
      </rPr>
      <t xml:space="preserve">eed Count </t>
    </r>
  </si>
  <si>
    <r>
      <t>S</t>
    </r>
    <r>
      <rPr>
        <sz val="11"/>
        <color rgb="FF000003"/>
        <rFont val="Calibri"/>
        <family val="2"/>
        <scheme val="minor"/>
      </rPr>
      <t xml:space="preserve">eed Mass </t>
    </r>
  </si>
  <si>
    <r>
      <t>(</t>
    </r>
    <r>
      <rPr>
        <sz val="11"/>
        <color rgb="FF000003"/>
        <rFont val="Calibri"/>
        <family val="2"/>
        <scheme val="minor"/>
      </rPr>
      <t xml:space="preserve">g) </t>
    </r>
  </si>
  <si>
    <r>
      <t>(</t>
    </r>
    <r>
      <rPr>
        <sz val="11"/>
        <color rgb="FF000003"/>
        <rFont val="Calibri"/>
        <family val="2"/>
        <scheme val="minor"/>
      </rPr>
      <t>cc</t>
    </r>
    <r>
      <rPr>
        <sz val="11"/>
        <color rgb="FF1C1B20"/>
        <rFont val="Calibri"/>
        <family val="2"/>
        <scheme val="minor"/>
      </rPr>
      <t xml:space="preserve">) </t>
    </r>
  </si>
  <si>
    <t xml:space="preserve">(cm) </t>
  </si>
  <si>
    <r>
      <t>(c</t>
    </r>
    <r>
      <rPr>
        <sz val="11"/>
        <color rgb="FF000003"/>
        <rFont val="Calibri"/>
        <family val="2"/>
        <scheme val="minor"/>
      </rPr>
      <t>m</t>
    </r>
    <r>
      <rPr>
        <sz val="11"/>
        <color rgb="FF1C1B20"/>
        <rFont val="Calibri"/>
        <family val="2"/>
        <scheme val="minor"/>
      </rPr>
      <t xml:space="preserve">) </t>
    </r>
  </si>
  <si>
    <t>This would give us the Probability that the value is less than X.</t>
  </si>
  <si>
    <t xml:space="preserve">X = </t>
  </si>
  <si>
    <t>P(Inches &gt; X) =</t>
  </si>
  <si>
    <t>Module 6</t>
  </si>
  <si>
    <t>Cumulative</t>
  </si>
  <si>
    <t>Precipitation</t>
  </si>
  <si>
    <t>So if we calculate z value we would us the function  =NORM.S.DIST(cumulative)</t>
  </si>
  <si>
    <t xml:space="preserve"> which is the same as =NORM.S.DIST(cumulative)</t>
  </si>
  <si>
    <t>=1-P(X&lt;4)</t>
  </si>
  <si>
    <t>=P(X&lt;4)</t>
  </si>
  <si>
    <t>OPTIONAL:</t>
  </si>
  <si>
    <t>thus z =</t>
  </si>
  <si>
    <t>P(x&lt;4) =</t>
  </si>
  <si>
    <t>P(X&gt;4) =</t>
  </si>
  <si>
    <t xml:space="preserve">1 - P(X&lt;4) </t>
  </si>
  <si>
    <t xml:space="preserve"> Frequency</t>
  </si>
  <si>
    <t>This gives us the Probability of a value less that X.</t>
  </si>
  <si>
    <r>
      <t>What is the Probability of getting more than</t>
    </r>
    <r>
      <rPr>
        <b/>
        <sz val="14"/>
        <color rgb="FFFF0000"/>
        <rFont val="Calibri"/>
        <family val="2"/>
        <scheme val="minor"/>
      </rPr>
      <t xml:space="preserve"> 4 Inches</t>
    </r>
    <r>
      <rPr>
        <sz val="14"/>
        <color theme="1"/>
        <rFont val="Calibri"/>
        <family val="2"/>
        <scheme val="minor"/>
      </rPr>
      <t xml:space="preserve"> in a month in Springfield?</t>
    </r>
  </si>
  <si>
    <t>=LOGNORM.DIST(X,mean,standard_dev,cumulative)</t>
  </si>
  <si>
    <t>Cumulative Inches</t>
  </si>
  <si>
    <t>Cumulative Frequency</t>
  </si>
  <si>
    <t>=1-W38</t>
  </si>
  <si>
    <t>P(X&lt;4)=</t>
  </si>
  <si>
    <t>P(X&gt;4)=</t>
  </si>
  <si>
    <r>
      <t>(</t>
    </r>
    <r>
      <rPr>
        <sz val="14"/>
        <color rgb="FF000003"/>
        <rFont val="Calibri"/>
        <family val="2"/>
        <scheme val="minor"/>
      </rPr>
      <t xml:space="preserve">g) </t>
    </r>
  </si>
  <si>
    <t>P(X&lt;10,000)=</t>
  </si>
  <si>
    <t>P(X&gt;10,000)=</t>
  </si>
  <si>
    <t>=1-P(&lt;X29)</t>
  </si>
  <si>
    <t xml:space="preserve">OPTIONAL (not discussed in this course):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</si>
</sst>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0.0000"/>
    <numFmt numFmtId="166" formatCode="0.0"/>
    <numFmt numFmtId="167" formatCode="m/d/yyyy;@"/>
    <numFmt numFmtId="168" formatCode="_(* #,##0.0_);_(* \(#,##0.0\);_(* &quot;-&quot;??_);_(@_)"/>
    <numFmt numFmtId="169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mbria"/>
      <family val="1"/>
    </font>
    <font>
      <vertAlign val="subscript"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3"/>
      <name val="Calibri"/>
      <family val="2"/>
      <scheme val="minor"/>
    </font>
    <font>
      <sz val="11"/>
      <color rgb="FF1C1B20"/>
      <name val="Calibri"/>
      <family val="2"/>
      <scheme val="minor"/>
    </font>
    <font>
      <sz val="11"/>
      <color rgb="FF000001"/>
      <name val="Calibri"/>
      <family val="2"/>
      <scheme val="minor"/>
    </font>
    <font>
      <sz val="11"/>
      <color rgb="FF37373D"/>
      <name val="Calibri"/>
      <family val="2"/>
      <scheme val="minor"/>
    </font>
    <font>
      <sz val="14"/>
      <color rgb="FF00000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1C1B20"/>
      <name val="Calibri"/>
      <family val="2"/>
      <scheme val="minor"/>
    </font>
    <font>
      <sz val="14"/>
      <color rgb="FF0000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77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165" fontId="2" fillId="0" borderId="0" xfId="0" quotePrefix="1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0" xfId="0" quotePrefix="1" applyNumberFormat="1" applyFont="1"/>
    <xf numFmtId="165" fontId="4" fillId="0" borderId="0" xfId="0" applyNumberFormat="1" applyFont="1"/>
    <xf numFmtId="165" fontId="4" fillId="0" borderId="0" xfId="0" quotePrefix="1" applyNumberFormat="1" applyFont="1"/>
    <xf numFmtId="0" fontId="4" fillId="0" borderId="0" xfId="0" quotePrefix="1" applyFont="1"/>
    <xf numFmtId="0" fontId="4" fillId="0" borderId="0" xfId="0" quotePrefix="1" applyFont="1" applyAlignment="1">
      <alignment horizontal="right"/>
    </xf>
    <xf numFmtId="0" fontId="0" fillId="0" borderId="0" xfId="0" applyAlignment="1">
      <alignment wrapText="1"/>
    </xf>
    <xf numFmtId="0" fontId="8" fillId="0" borderId="0" xfId="0" applyFont="1"/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vertical="center" wrapText="1"/>
    </xf>
    <xf numFmtId="1" fontId="9" fillId="0" borderId="3" xfId="0" applyNumberFormat="1" applyFont="1" applyBorder="1" applyAlignment="1">
      <alignment vertical="center" wrapText="1"/>
    </xf>
    <xf numFmtId="1" fontId="10" fillId="0" borderId="3" xfId="0" applyNumberFormat="1" applyFont="1" applyBorder="1" applyAlignment="1">
      <alignment vertical="center" wrapText="1"/>
    </xf>
    <xf numFmtId="166" fontId="9" fillId="0" borderId="3" xfId="0" applyNumberFormat="1" applyFont="1" applyBorder="1" applyAlignment="1">
      <alignment vertical="center" wrapText="1"/>
    </xf>
    <xf numFmtId="1" fontId="9" fillId="0" borderId="2" xfId="0" applyNumberFormat="1" applyFont="1" applyBorder="1" applyAlignment="1">
      <alignment vertical="center" wrapText="1"/>
    </xf>
    <xf numFmtId="1" fontId="12" fillId="0" borderId="3" xfId="0" applyNumberFormat="1" applyFont="1" applyBorder="1" applyAlignment="1">
      <alignment vertical="center" wrapText="1"/>
    </xf>
    <xf numFmtId="1" fontId="11" fillId="0" borderId="3" xfId="0" applyNumberFormat="1" applyFont="1" applyBorder="1" applyAlignment="1">
      <alignment vertical="center" wrapText="1"/>
    </xf>
    <xf numFmtId="166" fontId="10" fillId="0" borderId="3" xfId="0" applyNumberFormat="1" applyFont="1" applyBorder="1" applyAlignment="1">
      <alignment vertical="center" wrapText="1"/>
    </xf>
    <xf numFmtId="1" fontId="9" fillId="0" borderId="4" xfId="0" applyNumberFormat="1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9" fillId="0" borderId="0" xfId="0" applyFont="1"/>
    <xf numFmtId="166" fontId="0" fillId="0" borderId="0" xfId="0" applyNumberFormat="1"/>
    <xf numFmtId="0" fontId="13" fillId="0" borderId="0" xfId="0" applyFont="1"/>
    <xf numFmtId="0" fontId="4" fillId="0" borderId="0" xfId="0" applyFont="1" applyAlignment="1">
      <alignment horizontal="right"/>
    </xf>
    <xf numFmtId="0" fontId="14" fillId="0" borderId="0" xfId="0" applyFont="1"/>
    <xf numFmtId="0" fontId="1" fillId="0" borderId="0" xfId="0" applyFont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0" fontId="4" fillId="2" borderId="7" xfId="0" applyFont="1" applyFill="1" applyBorder="1"/>
    <xf numFmtId="0" fontId="0" fillId="2" borderId="8" xfId="0" applyFill="1" applyBorder="1"/>
    <xf numFmtId="0" fontId="4" fillId="2" borderId="9" xfId="0" applyFont="1" applyFill="1" applyBorder="1"/>
    <xf numFmtId="0" fontId="4" fillId="2" borderId="0" xfId="0" applyFont="1" applyFill="1"/>
    <xf numFmtId="0" fontId="0" fillId="2" borderId="10" xfId="0" applyFill="1" applyBorder="1"/>
    <xf numFmtId="165" fontId="4" fillId="2" borderId="0" xfId="0" quotePrefix="1" applyNumberFormat="1" applyFont="1" applyFill="1"/>
    <xf numFmtId="0" fontId="4" fillId="2" borderId="0" xfId="0" quotePrefix="1" applyFont="1" applyFill="1"/>
    <xf numFmtId="0" fontId="0" fillId="2" borderId="9" xfId="0" applyFill="1" applyBorder="1"/>
    <xf numFmtId="0" fontId="0" fillId="2" borderId="0" xfId="0" applyFill="1"/>
    <xf numFmtId="0" fontId="0" fillId="2" borderId="11" xfId="0" applyFill="1" applyBorder="1"/>
    <xf numFmtId="0" fontId="4" fillId="2" borderId="12" xfId="0" quotePrefix="1" applyFont="1" applyFill="1" applyBorder="1"/>
    <xf numFmtId="0" fontId="4" fillId="2" borderId="12" xfId="0" applyFont="1" applyFill="1" applyBorder="1"/>
    <xf numFmtId="0" fontId="0" fillId="2" borderId="12" xfId="0" applyFill="1" applyBorder="1"/>
    <xf numFmtId="0" fontId="0" fillId="2" borderId="3" xfId="0" applyFill="1" applyBorder="1"/>
    <xf numFmtId="0" fontId="14" fillId="2" borderId="7" xfId="0" applyFont="1" applyFill="1" applyBorder="1"/>
    <xf numFmtId="0" fontId="2" fillId="2" borderId="0" xfId="0" applyFont="1" applyFill="1"/>
    <xf numFmtId="0" fontId="2" fillId="2" borderId="10" xfId="0" applyFont="1" applyFill="1" applyBorder="1"/>
    <xf numFmtId="165" fontId="2" fillId="2" borderId="0" xfId="0" applyNumberFormat="1" applyFont="1" applyFill="1"/>
    <xf numFmtId="0" fontId="4" fillId="2" borderId="10" xfId="0" applyFont="1" applyFill="1" applyBorder="1"/>
    <xf numFmtId="0" fontId="14" fillId="2" borderId="0" xfId="0" applyFont="1" applyFill="1"/>
    <xf numFmtId="0" fontId="4" fillId="2" borderId="0" xfId="0" applyFont="1" applyFill="1" applyAlignment="1">
      <alignment horizontal="right"/>
    </xf>
    <xf numFmtId="167" fontId="0" fillId="0" borderId="0" xfId="0" applyNumberFormat="1"/>
    <xf numFmtId="168" fontId="4" fillId="0" borderId="0" xfId="1" applyNumberFormat="1" applyFont="1" applyBorder="1"/>
    <xf numFmtId="169" fontId="4" fillId="0" borderId="0" xfId="1" applyNumberFormat="1" applyFont="1" applyBorder="1"/>
    <xf numFmtId="169" fontId="4" fillId="0" borderId="0" xfId="1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7" fillId="0" borderId="0" xfId="0" applyNumberFormat="1" applyFont="1" applyAlignment="1">
      <alignment vertical="center" wrapText="1"/>
    </xf>
    <xf numFmtId="169" fontId="13" fillId="0" borderId="0" xfId="1" applyNumberFormat="1" applyFont="1" applyBorder="1" applyAlignment="1">
      <alignment vertical="center" wrapText="1"/>
    </xf>
    <xf numFmtId="1" fontId="13" fillId="0" borderId="0" xfId="0" applyNumberFormat="1" applyFont="1" applyAlignment="1">
      <alignment vertical="center" wrapText="1"/>
    </xf>
    <xf numFmtId="169" fontId="18" fillId="0" borderId="0" xfId="1" applyNumberFormat="1" applyFont="1" applyBorder="1" applyAlignment="1">
      <alignment vertical="center" wrapText="1"/>
    </xf>
    <xf numFmtId="169" fontId="17" fillId="0" borderId="0" xfId="1" applyNumberFormat="1" applyFont="1" applyBorder="1" applyAlignment="1">
      <alignment vertical="center" wrapText="1"/>
    </xf>
    <xf numFmtId="169" fontId="13" fillId="0" borderId="0" xfId="1" applyNumberFormat="1" applyFont="1" applyFill="1" applyBorder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E5"/>
      <color rgb="FF8E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accent2"/>
                </a:solidFill>
              </a:rPr>
              <a:t>Precipitation in Las Vegas </a:t>
            </a:r>
            <a:br>
              <a:rPr lang="en-US" sz="2000">
                <a:solidFill>
                  <a:schemeClr val="accent2"/>
                </a:solidFill>
              </a:rPr>
            </a:br>
            <a:r>
              <a:rPr lang="en-US" sz="2000">
                <a:solidFill>
                  <a:schemeClr val="accent2"/>
                </a:solidFill>
              </a:rPr>
              <a:t>Jan. 1977 to Dec. 2020</a:t>
            </a:r>
          </a:p>
        </c:rich>
      </c:tx>
      <c:layout>
        <c:manualLayout>
          <c:xMode val="edge"/>
          <c:yMode val="edge"/>
          <c:x val="0.32143401568968843"/>
          <c:y val="8.9912265176083514E-2"/>
        </c:manualLayout>
      </c:layout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accent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04466928869452"/>
          <c:y val="0.107083314842638"/>
          <c:w val="0.87546877776741205"/>
          <c:h val="0.75993045311326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'Las Vegas Precip'!$P$4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tx2"/>
            </a:solidFill>
            <a:ln w="12700">
              <a:solidFill>
                <a:schemeClr val="tx2">
                  <a:lumMod val="75000"/>
                </a:schemeClr>
              </a:solidFill>
            </a:ln>
            <a:effectLst/>
          </c:spPr>
          <c:invertIfNegative val="0"/>
          <c:cat>
            <c:numRef>
              <c:f>'Las Vegas Precip'!$O$5:$O$124</c:f>
              <c:numCache>
                <c:formatCode>0.000</c:formatCode>
                <c:ptCount val="120"/>
                <c:pt idx="0">
                  <c:v>0.04</c:v>
                </c:pt>
                <c:pt idx="1">
                  <c:v>0.08</c:v>
                </c:pt>
                <c:pt idx="2">
                  <c:v>0.12</c:v>
                </c:pt>
                <c:pt idx="3">
                  <c:v>0.16</c:v>
                </c:pt>
                <c:pt idx="4">
                  <c:v>0.2</c:v>
                </c:pt>
                <c:pt idx="5">
                  <c:v>0.24</c:v>
                </c:pt>
                <c:pt idx="6">
                  <c:v>0.28000000000000003</c:v>
                </c:pt>
                <c:pt idx="7">
                  <c:v>0.32</c:v>
                </c:pt>
                <c:pt idx="8">
                  <c:v>0.36</c:v>
                </c:pt>
                <c:pt idx="9">
                  <c:v>0.4</c:v>
                </c:pt>
                <c:pt idx="10">
                  <c:v>0.44</c:v>
                </c:pt>
                <c:pt idx="11">
                  <c:v>0.48</c:v>
                </c:pt>
                <c:pt idx="12">
                  <c:v>0.52</c:v>
                </c:pt>
                <c:pt idx="13">
                  <c:v>0.56000000000000005</c:v>
                </c:pt>
                <c:pt idx="14">
                  <c:v>0.6</c:v>
                </c:pt>
                <c:pt idx="15">
                  <c:v>0.64</c:v>
                </c:pt>
                <c:pt idx="16">
                  <c:v>0.68</c:v>
                </c:pt>
                <c:pt idx="17">
                  <c:v>0.72</c:v>
                </c:pt>
                <c:pt idx="18">
                  <c:v>0.76</c:v>
                </c:pt>
                <c:pt idx="19">
                  <c:v>0.8</c:v>
                </c:pt>
                <c:pt idx="20">
                  <c:v>0.84</c:v>
                </c:pt>
                <c:pt idx="21">
                  <c:v>0.88</c:v>
                </c:pt>
                <c:pt idx="22">
                  <c:v>0.92</c:v>
                </c:pt>
                <c:pt idx="23">
                  <c:v>0.96</c:v>
                </c:pt>
                <c:pt idx="24">
                  <c:v>1</c:v>
                </c:pt>
                <c:pt idx="25">
                  <c:v>1.04</c:v>
                </c:pt>
                <c:pt idx="26">
                  <c:v>1.08</c:v>
                </c:pt>
                <c:pt idx="27">
                  <c:v>1.1200000000000001</c:v>
                </c:pt>
                <c:pt idx="28">
                  <c:v>1.1599999999999999</c:v>
                </c:pt>
                <c:pt idx="29">
                  <c:v>1.2</c:v>
                </c:pt>
                <c:pt idx="30">
                  <c:v>1.24</c:v>
                </c:pt>
                <c:pt idx="31">
                  <c:v>1.28</c:v>
                </c:pt>
                <c:pt idx="32">
                  <c:v>1.32</c:v>
                </c:pt>
                <c:pt idx="33">
                  <c:v>1.36</c:v>
                </c:pt>
                <c:pt idx="34">
                  <c:v>1.4000000000000001</c:v>
                </c:pt>
                <c:pt idx="35">
                  <c:v>1.44</c:v>
                </c:pt>
                <c:pt idx="36">
                  <c:v>1.48</c:v>
                </c:pt>
                <c:pt idx="37">
                  <c:v>1.52</c:v>
                </c:pt>
                <c:pt idx="38">
                  <c:v>1.56</c:v>
                </c:pt>
                <c:pt idx="39">
                  <c:v>1.6</c:v>
                </c:pt>
                <c:pt idx="40">
                  <c:v>1.6400000000000001</c:v>
                </c:pt>
                <c:pt idx="41">
                  <c:v>1.68</c:v>
                </c:pt>
                <c:pt idx="42">
                  <c:v>1.72</c:v>
                </c:pt>
                <c:pt idx="43">
                  <c:v>1.76</c:v>
                </c:pt>
                <c:pt idx="44">
                  <c:v>1.8</c:v>
                </c:pt>
                <c:pt idx="45">
                  <c:v>1.84</c:v>
                </c:pt>
                <c:pt idx="46">
                  <c:v>1.8800000000000001</c:v>
                </c:pt>
                <c:pt idx="47">
                  <c:v>1.92</c:v>
                </c:pt>
                <c:pt idx="48">
                  <c:v>1.96</c:v>
                </c:pt>
                <c:pt idx="49">
                  <c:v>2</c:v>
                </c:pt>
                <c:pt idx="50">
                  <c:v>2.04</c:v>
                </c:pt>
                <c:pt idx="51">
                  <c:v>2.08</c:v>
                </c:pt>
                <c:pt idx="52">
                  <c:v>2.12</c:v>
                </c:pt>
                <c:pt idx="53">
                  <c:v>2.16</c:v>
                </c:pt>
                <c:pt idx="54">
                  <c:v>2.2000000000000002</c:v>
                </c:pt>
                <c:pt idx="55">
                  <c:v>2.2400000000000002</c:v>
                </c:pt>
                <c:pt idx="56">
                  <c:v>2.2800000000000002</c:v>
                </c:pt>
                <c:pt idx="57">
                  <c:v>2.3199999999999998</c:v>
                </c:pt>
                <c:pt idx="58">
                  <c:v>2.36</c:v>
                </c:pt>
                <c:pt idx="59">
                  <c:v>2.4</c:v>
                </c:pt>
                <c:pt idx="60">
                  <c:v>2.44</c:v>
                </c:pt>
                <c:pt idx="61">
                  <c:v>2.48</c:v>
                </c:pt>
                <c:pt idx="62">
                  <c:v>2.52</c:v>
                </c:pt>
                <c:pt idx="63">
                  <c:v>2.56</c:v>
                </c:pt>
                <c:pt idx="64">
                  <c:v>2.6</c:v>
                </c:pt>
                <c:pt idx="65">
                  <c:v>2.64</c:v>
                </c:pt>
                <c:pt idx="66">
                  <c:v>2.68</c:v>
                </c:pt>
                <c:pt idx="67">
                  <c:v>2.72</c:v>
                </c:pt>
                <c:pt idx="68">
                  <c:v>2.7600000000000002</c:v>
                </c:pt>
                <c:pt idx="69">
                  <c:v>2.8000000000000003</c:v>
                </c:pt>
                <c:pt idx="70">
                  <c:v>2.84</c:v>
                </c:pt>
                <c:pt idx="71">
                  <c:v>2.88</c:v>
                </c:pt>
                <c:pt idx="72">
                  <c:v>2.92</c:v>
                </c:pt>
                <c:pt idx="73">
                  <c:v>2.96</c:v>
                </c:pt>
                <c:pt idx="74">
                  <c:v>3</c:v>
                </c:pt>
                <c:pt idx="75">
                  <c:v>3.04</c:v>
                </c:pt>
                <c:pt idx="76">
                  <c:v>3.08</c:v>
                </c:pt>
                <c:pt idx="77">
                  <c:v>3.12</c:v>
                </c:pt>
                <c:pt idx="78">
                  <c:v>3.16</c:v>
                </c:pt>
                <c:pt idx="79">
                  <c:v>3.2</c:v>
                </c:pt>
                <c:pt idx="80">
                  <c:v>3.24</c:v>
                </c:pt>
                <c:pt idx="81">
                  <c:v>3.2800000000000002</c:v>
                </c:pt>
                <c:pt idx="82">
                  <c:v>3.3200000000000003</c:v>
                </c:pt>
                <c:pt idx="83">
                  <c:v>3.36</c:v>
                </c:pt>
                <c:pt idx="84">
                  <c:v>3.4</c:v>
                </c:pt>
                <c:pt idx="85">
                  <c:v>3.44</c:v>
                </c:pt>
                <c:pt idx="86">
                  <c:v>3.48</c:v>
                </c:pt>
                <c:pt idx="87">
                  <c:v>3.52</c:v>
                </c:pt>
                <c:pt idx="88">
                  <c:v>3.56</c:v>
                </c:pt>
                <c:pt idx="89">
                  <c:v>3.6</c:v>
                </c:pt>
                <c:pt idx="90">
                  <c:v>3.64</c:v>
                </c:pt>
                <c:pt idx="91">
                  <c:v>3.68</c:v>
                </c:pt>
                <c:pt idx="92">
                  <c:v>3.72</c:v>
                </c:pt>
                <c:pt idx="93">
                  <c:v>3.7600000000000002</c:v>
                </c:pt>
                <c:pt idx="94">
                  <c:v>3.8000000000000003</c:v>
                </c:pt>
                <c:pt idx="95">
                  <c:v>3.84</c:v>
                </c:pt>
                <c:pt idx="96">
                  <c:v>3.88</c:v>
                </c:pt>
                <c:pt idx="97">
                  <c:v>3.92</c:v>
                </c:pt>
                <c:pt idx="98">
                  <c:v>3.96</c:v>
                </c:pt>
                <c:pt idx="99">
                  <c:v>4</c:v>
                </c:pt>
                <c:pt idx="100">
                  <c:v>4.04</c:v>
                </c:pt>
                <c:pt idx="101">
                  <c:v>4.08</c:v>
                </c:pt>
                <c:pt idx="102">
                  <c:v>4.12</c:v>
                </c:pt>
                <c:pt idx="103">
                  <c:v>4.16</c:v>
                </c:pt>
                <c:pt idx="104">
                  <c:v>4.2</c:v>
                </c:pt>
                <c:pt idx="105">
                  <c:v>4.24</c:v>
                </c:pt>
                <c:pt idx="106">
                  <c:v>4.28</c:v>
                </c:pt>
                <c:pt idx="107">
                  <c:v>4.32</c:v>
                </c:pt>
                <c:pt idx="108">
                  <c:v>4.3600000000000003</c:v>
                </c:pt>
                <c:pt idx="109">
                  <c:v>4.4000000000000004</c:v>
                </c:pt>
                <c:pt idx="110">
                  <c:v>4.4400000000000004</c:v>
                </c:pt>
                <c:pt idx="111">
                  <c:v>4.4800000000000004</c:v>
                </c:pt>
                <c:pt idx="112">
                  <c:v>4.5200000000000005</c:v>
                </c:pt>
                <c:pt idx="113">
                  <c:v>4.5600000000000005</c:v>
                </c:pt>
                <c:pt idx="114">
                  <c:v>4.6000000000000005</c:v>
                </c:pt>
                <c:pt idx="115">
                  <c:v>4.6399999999999997</c:v>
                </c:pt>
                <c:pt idx="116">
                  <c:v>4.68</c:v>
                </c:pt>
                <c:pt idx="117">
                  <c:v>4.72</c:v>
                </c:pt>
                <c:pt idx="118">
                  <c:v>4.76</c:v>
                </c:pt>
                <c:pt idx="119">
                  <c:v>4.8</c:v>
                </c:pt>
              </c:numCache>
            </c:numRef>
          </c:cat>
          <c:val>
            <c:numRef>
              <c:f>'Las Vegas Precip'!$P$5:$P$124</c:f>
              <c:numCache>
                <c:formatCode>General</c:formatCode>
                <c:ptCount val="120"/>
                <c:pt idx="0">
                  <c:v>197</c:v>
                </c:pt>
                <c:pt idx="1">
                  <c:v>54</c:v>
                </c:pt>
                <c:pt idx="2">
                  <c:v>21</c:v>
                </c:pt>
                <c:pt idx="3">
                  <c:v>29</c:v>
                </c:pt>
                <c:pt idx="4">
                  <c:v>20</c:v>
                </c:pt>
                <c:pt idx="5">
                  <c:v>18</c:v>
                </c:pt>
                <c:pt idx="6">
                  <c:v>12</c:v>
                </c:pt>
                <c:pt idx="7">
                  <c:v>15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11</c:v>
                </c:pt>
                <c:pt idx="12">
                  <c:v>11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6</c:v>
                </c:pt>
                <c:pt idx="24">
                  <c:v>3</c:v>
                </c:pt>
                <c:pt idx="25">
                  <c:v>2</c:v>
                </c:pt>
                <c:pt idx="26">
                  <c:v>6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2</c:v>
                </c:pt>
                <c:pt idx="41">
                  <c:v>1</c:v>
                </c:pt>
                <c:pt idx="42">
                  <c:v>2</c:v>
                </c:pt>
                <c:pt idx="43">
                  <c:v>0</c:v>
                </c:pt>
                <c:pt idx="44">
                  <c:v>3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  <c:pt idx="52">
                  <c:v>2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2</c:v>
                </c:pt>
                <c:pt idx="62">
                  <c:v>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1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B-4247-9C59-A9430219B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0"/>
        <c:axId val="2143549472"/>
        <c:axId val="89520176"/>
      </c:barChart>
      <c:catAx>
        <c:axId val="214354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Inches Perciptation per Month</a:t>
                </a:r>
              </a:p>
            </c:rich>
          </c:tx>
          <c:layout>
            <c:manualLayout>
              <c:xMode val="edge"/>
              <c:yMode val="edge"/>
              <c:x val="0.33153117449722758"/>
              <c:y val="0.92700054111733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20176"/>
        <c:crosses val="autoZero"/>
        <c:auto val="1"/>
        <c:lblAlgn val="ctr"/>
        <c:lblOffset val="100"/>
        <c:noMultiLvlLbl val="0"/>
      </c:catAx>
      <c:valAx>
        <c:axId val="89520176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354947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E5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</a:t>
            </a:r>
            <a:r>
              <a:rPr lang="en-US" baseline="0"/>
              <a:t> Precipitation - Springfield</a:t>
            </a:r>
            <a:r>
              <a:rPr lang="en-US"/>
              <a:t>  </a:t>
            </a:r>
            <a:br>
              <a:rPr lang="en-US"/>
            </a:br>
            <a:r>
              <a:rPr lang="en-US"/>
              <a:t>1956 thru March, 2020 </a:t>
            </a:r>
          </a:p>
        </c:rich>
      </c:tx>
      <c:layout>
        <c:manualLayout>
          <c:xMode val="edge"/>
          <c:yMode val="edge"/>
          <c:x val="0.25443028654554811"/>
          <c:y val="2.4295007526259925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cat>
            <c:numRef>
              <c:f>'Springfield Precip'!$F$4:$F$64</c:f>
              <c:numCache>
                <c:formatCode>General</c:formatCode>
                <c:ptCount val="61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</c:numCache>
            </c:numRef>
          </c:cat>
          <c:val>
            <c:numRef>
              <c:f>'Springfield Precip'!$G$4:$G$64</c:f>
              <c:numCache>
                <c:formatCode>General</c:formatCode>
                <c:ptCount val="61"/>
                <c:pt idx="0">
                  <c:v>0</c:v>
                </c:pt>
                <c:pt idx="1">
                  <c:v>23</c:v>
                </c:pt>
                <c:pt idx="2">
                  <c:v>36</c:v>
                </c:pt>
                <c:pt idx="3">
                  <c:v>47</c:v>
                </c:pt>
                <c:pt idx="4">
                  <c:v>58</c:v>
                </c:pt>
                <c:pt idx="5">
                  <c:v>46</c:v>
                </c:pt>
                <c:pt idx="6">
                  <c:v>50</c:v>
                </c:pt>
                <c:pt idx="7">
                  <c:v>48</c:v>
                </c:pt>
                <c:pt idx="8">
                  <c:v>48</c:v>
                </c:pt>
                <c:pt idx="9">
                  <c:v>35</c:v>
                </c:pt>
                <c:pt idx="10">
                  <c:v>33</c:v>
                </c:pt>
                <c:pt idx="11">
                  <c:v>37</c:v>
                </c:pt>
                <c:pt idx="12">
                  <c:v>39</c:v>
                </c:pt>
                <c:pt idx="13">
                  <c:v>23</c:v>
                </c:pt>
                <c:pt idx="14">
                  <c:v>26</c:v>
                </c:pt>
                <c:pt idx="15">
                  <c:v>21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2</c:v>
                </c:pt>
                <c:pt idx="29">
                  <c:v>8</c:v>
                </c:pt>
                <c:pt idx="30">
                  <c:v>5</c:v>
                </c:pt>
                <c:pt idx="31">
                  <c:v>5</c:v>
                </c:pt>
                <c:pt idx="32">
                  <c:v>4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0-4F1C-9B51-C940E1560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1310336"/>
        <c:axId val="91316608"/>
      </c:barChart>
      <c:catAx>
        <c:axId val="9131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Inches of Rain/Month over last 64 1/4 years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316608"/>
        <c:crosses val="autoZero"/>
        <c:auto val="1"/>
        <c:lblAlgn val="ctr"/>
        <c:lblOffset val="100"/>
        <c:noMultiLvlLbl val="0"/>
      </c:catAx>
      <c:valAx>
        <c:axId val="91316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Occurrences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310336"/>
        <c:crosses val="autoZero"/>
        <c:crossBetween val="between"/>
        <c:majorUnit val="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23"/>
              <c:pt idx="0">
                <c:v>1000</c:v>
              </c:pt>
              <c:pt idx="1">
                <c:v>2000</c:v>
              </c:pt>
              <c:pt idx="2">
                <c:v>3000</c:v>
              </c:pt>
              <c:pt idx="3">
                <c:v>4000</c:v>
              </c:pt>
              <c:pt idx="4">
                <c:v>5000</c:v>
              </c:pt>
              <c:pt idx="5">
                <c:v>6000</c:v>
              </c:pt>
              <c:pt idx="6">
                <c:v>7000</c:v>
              </c:pt>
              <c:pt idx="7">
                <c:v>8000</c:v>
              </c:pt>
              <c:pt idx="8">
                <c:v>9000</c:v>
              </c:pt>
              <c:pt idx="9">
                <c:v>10000</c:v>
              </c:pt>
              <c:pt idx="10">
                <c:v>11000</c:v>
              </c:pt>
              <c:pt idx="11">
                <c:v>12000</c:v>
              </c:pt>
              <c:pt idx="12">
                <c:v>13000</c:v>
              </c:pt>
              <c:pt idx="13">
                <c:v>14000</c:v>
              </c:pt>
              <c:pt idx="14">
                <c:v>15000</c:v>
              </c:pt>
              <c:pt idx="15">
                <c:v>16000</c:v>
              </c:pt>
              <c:pt idx="16">
                <c:v>17000</c:v>
              </c:pt>
              <c:pt idx="17">
                <c:v>18000</c:v>
              </c:pt>
              <c:pt idx="18">
                <c:v>19000</c:v>
              </c:pt>
              <c:pt idx="19">
                <c:v>20000</c:v>
              </c:pt>
              <c:pt idx="20">
                <c:v>21000</c:v>
              </c:pt>
              <c:pt idx="21">
                <c:v>22000</c:v>
              </c:pt>
              <c:pt idx="22">
                <c:v>23000</c:v>
              </c:pt>
            </c:num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  <c:pt idx="4">
                <c:v>2</c:v>
              </c:pt>
              <c:pt idx="5">
                <c:v>3</c:v>
              </c:pt>
              <c:pt idx="6">
                <c:v>2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1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69F-4E21-84C4-ED1C65E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54624"/>
        <c:axId val="91356160"/>
      </c:barChart>
      <c:catAx>
        <c:axId val="913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/>
            </a:pPr>
            <a:endParaRPr lang="en-US"/>
          </a:p>
        </c:txPr>
        <c:crossAx val="91356160"/>
        <c:crosses val="autoZero"/>
        <c:auto val="1"/>
        <c:lblAlgn val="ctr"/>
        <c:lblOffset val="100"/>
        <c:noMultiLvlLbl val="0"/>
      </c:catAx>
      <c:valAx>
        <c:axId val="91356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354624"/>
        <c:crosses val="autoZero"/>
        <c:crossBetween val="midCat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28</xdr:row>
      <xdr:rowOff>142875</xdr:rowOff>
    </xdr:from>
    <xdr:to>
      <xdr:col>23</xdr:col>
      <xdr:colOff>353231</xdr:colOff>
      <xdr:row>30</xdr:row>
      <xdr:rowOff>114300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611475" y="6505575"/>
          <a:ext cx="267506" cy="447675"/>
        </a:xfrm>
        <a:custGeom>
          <a:avLst/>
          <a:gdLst>
            <a:gd name="connsiteX0" fmla="*/ 0 w 267506"/>
            <a:gd name="connsiteY0" fmla="*/ 0 h 447675"/>
            <a:gd name="connsiteX1" fmla="*/ 266700 w 267506"/>
            <a:gd name="connsiteY1" fmla="*/ 219075 h 447675"/>
            <a:gd name="connsiteX2" fmla="*/ 66675 w 267506"/>
            <a:gd name="connsiteY2" fmla="*/ 447675 h 4476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67506" h="447675">
              <a:moveTo>
                <a:pt x="0" y="0"/>
              </a:moveTo>
              <a:cubicBezTo>
                <a:pt x="127794" y="72231"/>
                <a:pt x="255588" y="144463"/>
                <a:pt x="266700" y="219075"/>
              </a:cubicBezTo>
              <a:cubicBezTo>
                <a:pt x="277812" y="293687"/>
                <a:pt x="172243" y="370681"/>
                <a:pt x="66675" y="447675"/>
              </a:cubicBezTo>
            </a:path>
          </a:pathLst>
        </a:custGeom>
        <a:noFill/>
        <a:ln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714373</xdr:colOff>
      <xdr:row>0</xdr:row>
      <xdr:rowOff>152400</xdr:rowOff>
    </xdr:from>
    <xdr:to>
      <xdr:col>32</xdr:col>
      <xdr:colOff>400049</xdr:colOff>
      <xdr:row>26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4163AA5-4250-4933-9846-F709C29A9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2</xdr:row>
      <xdr:rowOff>84137</xdr:rowOff>
    </xdr:from>
    <xdr:to>
      <xdr:col>17</xdr:col>
      <xdr:colOff>333375</xdr:colOff>
      <xdr:row>20</xdr:row>
      <xdr:rowOff>60325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5</xdr:row>
      <xdr:rowOff>33337</xdr:rowOff>
    </xdr:from>
    <xdr:to>
      <xdr:col>27</xdr:col>
      <xdr:colOff>514350</xdr:colOff>
      <xdr:row>18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5"/>
  <sheetViews>
    <sheetView tabSelected="1" topLeftCell="N1" zoomScaleNormal="100" workbookViewId="0">
      <selection activeCell="N1" sqref="N1:O1"/>
    </sheetView>
  </sheetViews>
  <sheetFormatPr defaultRowHeight="15" x14ac:dyDescent="0.25"/>
  <cols>
    <col min="1" max="1" width="15.7109375" customWidth="1"/>
    <col min="16" max="16" width="13.42578125" customWidth="1"/>
    <col min="17" max="17" width="12.42578125" customWidth="1"/>
    <col min="19" max="20" width="10.7109375" customWidth="1"/>
    <col min="21" max="25" width="11.28515625" customWidth="1"/>
    <col min="26" max="26" width="13.7109375" customWidth="1"/>
    <col min="27" max="27" width="11.28515625" customWidth="1"/>
    <col min="28" max="30" width="10.7109375" customWidth="1"/>
  </cols>
  <sheetData>
    <row r="1" spans="1:47" ht="21" x14ac:dyDescent="0.35">
      <c r="A1" s="2" t="s">
        <v>77</v>
      </c>
      <c r="N1" s="76" t="s">
        <v>77</v>
      </c>
      <c r="O1" s="76"/>
      <c r="P1" s="3"/>
      <c r="Q1" s="3"/>
    </row>
    <row r="2" spans="1:47" ht="18.75" x14ac:dyDescent="0.3">
      <c r="A2" s="2"/>
      <c r="P2" s="3"/>
      <c r="Q2" s="3"/>
    </row>
    <row r="3" spans="1:47" ht="18.75" x14ac:dyDescent="0.3">
      <c r="A3" t="s">
        <v>0</v>
      </c>
      <c r="B3" t="s">
        <v>1</v>
      </c>
      <c r="D3" t="s">
        <v>33</v>
      </c>
      <c r="F3" t="s">
        <v>2</v>
      </c>
      <c r="G3" t="s">
        <v>3</v>
      </c>
      <c r="O3" s="6"/>
      <c r="P3" s="7"/>
      <c r="Q3" s="7" t="s">
        <v>78</v>
      </c>
    </row>
    <row r="4" spans="1:47" ht="18.75" x14ac:dyDescent="0.3">
      <c r="A4" t="s">
        <v>4</v>
      </c>
      <c r="B4" t="s">
        <v>5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  <c r="K4" t="s">
        <v>14</v>
      </c>
      <c r="L4" t="s">
        <v>15</v>
      </c>
      <c r="M4" t="s">
        <v>16</v>
      </c>
      <c r="O4" s="6" t="s">
        <v>22</v>
      </c>
      <c r="P4" s="7" t="s">
        <v>17</v>
      </c>
      <c r="Q4" s="7" t="s">
        <v>17</v>
      </c>
      <c r="AI4" t="s">
        <v>4</v>
      </c>
      <c r="AJ4" t="s">
        <v>5</v>
      </c>
      <c r="AK4" t="s">
        <v>6</v>
      </c>
      <c r="AL4" t="s">
        <v>7</v>
      </c>
      <c r="AM4" t="s">
        <v>8</v>
      </c>
      <c r="AN4" t="s">
        <v>9</v>
      </c>
      <c r="AO4" t="s">
        <v>10</v>
      </c>
      <c r="AP4" t="s">
        <v>11</v>
      </c>
      <c r="AQ4" t="s">
        <v>12</v>
      </c>
      <c r="AR4" t="s">
        <v>13</v>
      </c>
      <c r="AS4" t="s">
        <v>14</v>
      </c>
      <c r="AT4" t="s">
        <v>15</v>
      </c>
      <c r="AU4" t="s">
        <v>16</v>
      </c>
    </row>
    <row r="5" spans="1:47" ht="18.75" x14ac:dyDescent="0.3">
      <c r="A5">
        <v>1977</v>
      </c>
      <c r="B5" s="1">
        <v>0.01</v>
      </c>
      <c r="C5" s="1">
        <v>0.22</v>
      </c>
      <c r="D5" s="1">
        <v>0.22</v>
      </c>
      <c r="E5" s="1">
        <v>0.1</v>
      </c>
      <c r="F5" s="1">
        <v>2E-3</v>
      </c>
      <c r="G5" s="1">
        <v>0.31</v>
      </c>
      <c r="H5" s="1">
        <v>0.11</v>
      </c>
      <c r="I5" s="1">
        <v>0.04</v>
      </c>
      <c r="J5" s="1">
        <v>0.01</v>
      </c>
      <c r="K5" s="1">
        <v>2E-3</v>
      </c>
      <c r="L5" s="1">
        <v>0.02</v>
      </c>
      <c r="M5" s="1">
        <v>7.0000000000000007E-2</v>
      </c>
      <c r="N5" s="1"/>
      <c r="O5" s="8">
        <v>0.04</v>
      </c>
      <c r="P5" s="6">
        <f>Q5</f>
        <v>197</v>
      </c>
      <c r="Q5" s="6">
        <f t="shared" ref="Q5:Q36" si="0">COUNTIFS(Rainfall,"&lt;="&amp;O5)</f>
        <v>197</v>
      </c>
      <c r="AI5">
        <v>1968</v>
      </c>
      <c r="AJ5" s="1">
        <f>LN(B5)</f>
        <v>-4.6051701859880909</v>
      </c>
      <c r="AK5" s="1">
        <f t="shared" ref="AK5:AU5" si="1">LN(C5)</f>
        <v>-1.5141277326297755</v>
      </c>
      <c r="AL5" s="1">
        <f t="shared" si="1"/>
        <v>-1.5141277326297755</v>
      </c>
      <c r="AM5" s="1">
        <f t="shared" si="1"/>
        <v>-2.3025850929940455</v>
      </c>
      <c r="AN5" s="1">
        <f t="shared" si="1"/>
        <v>-6.2146080984221914</v>
      </c>
      <c r="AO5" s="1">
        <f t="shared" si="1"/>
        <v>-1.1711829815029451</v>
      </c>
      <c r="AP5" s="1">
        <f t="shared" si="1"/>
        <v>-2.2072749131897207</v>
      </c>
      <c r="AQ5" s="1">
        <f t="shared" si="1"/>
        <v>-3.2188758248682006</v>
      </c>
      <c r="AR5" s="1">
        <f t="shared" si="1"/>
        <v>-4.6051701859880909</v>
      </c>
      <c r="AS5" s="1">
        <f t="shared" si="1"/>
        <v>-6.2146080984221914</v>
      </c>
      <c r="AT5" s="1">
        <f t="shared" si="1"/>
        <v>-3.912023005428146</v>
      </c>
      <c r="AU5" s="1">
        <f t="shared" si="1"/>
        <v>-2.6592600369327779</v>
      </c>
    </row>
    <row r="6" spans="1:47" ht="18.75" x14ac:dyDescent="0.3">
      <c r="A6">
        <v>1978</v>
      </c>
      <c r="B6" s="1">
        <v>1.57</v>
      </c>
      <c r="C6" s="1">
        <v>0.96</v>
      </c>
      <c r="D6" s="1">
        <v>0.56999999999999995</v>
      </c>
      <c r="E6" s="1">
        <v>2E-3</v>
      </c>
      <c r="F6" s="1">
        <v>0.96</v>
      </c>
      <c r="G6" s="1">
        <v>0.23</v>
      </c>
      <c r="H6" s="1">
        <v>0.06</v>
      </c>
      <c r="I6" s="1">
        <v>0.33</v>
      </c>
      <c r="J6" s="1">
        <v>0.08</v>
      </c>
      <c r="K6" s="1">
        <v>0.27</v>
      </c>
      <c r="L6" s="1">
        <v>0.06</v>
      </c>
      <c r="M6" s="1">
        <v>2E-3</v>
      </c>
      <c r="N6" s="1"/>
      <c r="O6" s="8">
        <v>0.08</v>
      </c>
      <c r="P6" s="6">
        <f t="shared" ref="P6:P37" si="2">Q6-Q5</f>
        <v>54</v>
      </c>
      <c r="Q6" s="6">
        <f t="shared" si="0"/>
        <v>251</v>
      </c>
      <c r="AI6">
        <v>1969</v>
      </c>
      <c r="AJ6" s="1">
        <f t="shared" ref="AJ6:AJ48" si="3">LN(B6)</f>
        <v>0.45107561936021673</v>
      </c>
      <c r="AK6" s="1">
        <f t="shared" ref="AK6:AK48" si="4">LN(C6)</f>
        <v>-4.0821994520255166E-2</v>
      </c>
      <c r="AL6" s="1">
        <f t="shared" ref="AL6:AL48" si="5">LN(D6)</f>
        <v>-0.56211891815354131</v>
      </c>
      <c r="AM6" s="1">
        <f t="shared" ref="AM6:AM48" si="6">LN(E6)</f>
        <v>-6.2146080984221914</v>
      </c>
      <c r="AN6" s="1">
        <f t="shared" ref="AN6:AN48" si="7">LN(F6)</f>
        <v>-4.0821994520255166E-2</v>
      </c>
      <c r="AO6" s="1">
        <f t="shared" ref="AO6:AO48" si="8">LN(G6)</f>
        <v>-1.4696759700589417</v>
      </c>
      <c r="AP6" s="1">
        <f t="shared" ref="AP6:AP48" si="9">LN(H6)</f>
        <v>-2.8134107167600364</v>
      </c>
      <c r="AQ6" s="1">
        <f t="shared" ref="AQ6:AQ48" si="10">LN(I6)</f>
        <v>-1.1086626245216111</v>
      </c>
      <c r="AR6" s="1">
        <f t="shared" ref="AR6:AR48" si="11">LN(J6)</f>
        <v>-2.5257286443082556</v>
      </c>
      <c r="AS6" s="1">
        <f t="shared" ref="AS6:AS48" si="12">LN(K6)</f>
        <v>-1.3093333199837622</v>
      </c>
      <c r="AT6" s="1">
        <f t="shared" ref="AT6:AT48" si="13">LN(L6)</f>
        <v>-2.8134107167600364</v>
      </c>
      <c r="AU6" s="1">
        <f t="shared" ref="AU6:AU48" si="14">LN(M6)</f>
        <v>-6.2146080984221914</v>
      </c>
    </row>
    <row r="7" spans="1:47" ht="18.75" x14ac:dyDescent="0.3">
      <c r="A7">
        <v>1979</v>
      </c>
      <c r="B7" s="1">
        <v>0.01</v>
      </c>
      <c r="C7" s="1">
        <v>0.86</v>
      </c>
      <c r="D7" s="1">
        <v>0.28000000000000003</v>
      </c>
      <c r="E7" s="1">
        <v>0.04</v>
      </c>
      <c r="F7" s="1">
        <v>1E-3</v>
      </c>
      <c r="G7" s="1">
        <v>0.18</v>
      </c>
      <c r="H7" s="1">
        <v>0.57999999999999996</v>
      </c>
      <c r="I7" s="1">
        <v>1.79</v>
      </c>
      <c r="J7" s="1">
        <v>1E-3</v>
      </c>
      <c r="K7" s="1">
        <v>0.02</v>
      </c>
      <c r="L7" s="1">
        <v>0.38</v>
      </c>
      <c r="M7" s="1">
        <v>0.15</v>
      </c>
      <c r="N7" s="1"/>
      <c r="O7" s="8">
        <v>0.12</v>
      </c>
      <c r="P7" s="6">
        <f t="shared" si="2"/>
        <v>21</v>
      </c>
      <c r="Q7" s="6">
        <f t="shared" si="0"/>
        <v>272</v>
      </c>
      <c r="AI7">
        <v>1970</v>
      </c>
      <c r="AJ7" s="1">
        <f t="shared" si="3"/>
        <v>-4.6051701859880909</v>
      </c>
      <c r="AK7" s="1">
        <f t="shared" si="4"/>
        <v>-0.15082288973458366</v>
      </c>
      <c r="AL7" s="1">
        <f t="shared" si="5"/>
        <v>-1.2729656758128873</v>
      </c>
      <c r="AM7" s="1">
        <f t="shared" si="6"/>
        <v>-3.2188758248682006</v>
      </c>
      <c r="AN7" s="1">
        <f t="shared" si="7"/>
        <v>-6.9077552789821368</v>
      </c>
      <c r="AO7" s="1">
        <f t="shared" si="8"/>
        <v>-1.7147984280919266</v>
      </c>
      <c r="AP7" s="1">
        <f t="shared" si="9"/>
        <v>-0.54472717544167215</v>
      </c>
      <c r="AQ7" s="1">
        <f t="shared" si="10"/>
        <v>0.58221561985266368</v>
      </c>
      <c r="AR7" s="1">
        <f t="shared" si="11"/>
        <v>-6.9077552789821368</v>
      </c>
      <c r="AS7" s="1">
        <f t="shared" si="12"/>
        <v>-3.912023005428146</v>
      </c>
      <c r="AT7" s="1">
        <f t="shared" si="13"/>
        <v>-0.96758402626170559</v>
      </c>
      <c r="AU7" s="1">
        <f t="shared" si="14"/>
        <v>-1.8971199848858813</v>
      </c>
    </row>
    <row r="8" spans="1:47" ht="18.75" x14ac:dyDescent="0.3">
      <c r="A8">
        <v>1980</v>
      </c>
      <c r="B8" s="1">
        <v>2E-3</v>
      </c>
      <c r="C8" s="1">
        <v>0.03</v>
      </c>
      <c r="D8" s="1">
        <v>2E-3</v>
      </c>
      <c r="E8" s="1">
        <v>2E-3</v>
      </c>
      <c r="F8" s="1">
        <v>0.84</v>
      </c>
      <c r="G8" s="1">
        <v>2E-3</v>
      </c>
      <c r="H8" s="1">
        <v>0.08</v>
      </c>
      <c r="I8" s="1">
        <v>0.9</v>
      </c>
      <c r="J8" s="1">
        <v>1E-3</v>
      </c>
      <c r="K8" s="1">
        <v>0.06</v>
      </c>
      <c r="L8" s="1">
        <v>0.12</v>
      </c>
      <c r="M8" s="1">
        <v>0.51</v>
      </c>
      <c r="N8" s="1"/>
      <c r="O8" s="8">
        <v>0.16</v>
      </c>
      <c r="P8" s="6">
        <f t="shared" si="2"/>
        <v>29</v>
      </c>
      <c r="Q8" s="6">
        <f t="shared" si="0"/>
        <v>301</v>
      </c>
      <c r="AI8">
        <v>1971</v>
      </c>
      <c r="AJ8" s="1">
        <f t="shared" si="3"/>
        <v>-6.2146080984221914</v>
      </c>
      <c r="AK8" s="1">
        <f t="shared" si="4"/>
        <v>-3.5065578973199818</v>
      </c>
      <c r="AL8" s="1">
        <f t="shared" si="5"/>
        <v>-6.2146080984221914</v>
      </c>
      <c r="AM8" s="1">
        <f t="shared" si="6"/>
        <v>-6.2146080984221914</v>
      </c>
      <c r="AN8" s="1">
        <f t="shared" si="7"/>
        <v>-0.1743533871447778</v>
      </c>
      <c r="AO8" s="1">
        <f t="shared" si="8"/>
        <v>-6.2146080984221914</v>
      </c>
      <c r="AP8" s="1">
        <f t="shared" si="9"/>
        <v>-2.5257286443082556</v>
      </c>
      <c r="AQ8" s="1">
        <f t="shared" si="10"/>
        <v>-0.10536051565782628</v>
      </c>
      <c r="AR8" s="1">
        <f t="shared" si="11"/>
        <v>-6.9077552789821368</v>
      </c>
      <c r="AS8" s="1">
        <f t="shared" si="12"/>
        <v>-2.8134107167600364</v>
      </c>
      <c r="AT8" s="1">
        <f t="shared" si="13"/>
        <v>-2.120263536200091</v>
      </c>
      <c r="AU8" s="1">
        <f t="shared" si="14"/>
        <v>-0.67334455326376563</v>
      </c>
    </row>
    <row r="9" spans="1:47" ht="18.75" x14ac:dyDescent="0.3">
      <c r="A9">
        <v>1981</v>
      </c>
      <c r="B9" s="1">
        <v>1E-3</v>
      </c>
      <c r="C9" s="1">
        <v>2E-3</v>
      </c>
      <c r="D9" s="1">
        <v>1E-3</v>
      </c>
      <c r="E9" s="1">
        <v>7.0000000000000007E-2</v>
      </c>
      <c r="F9" s="1">
        <v>0.46</v>
      </c>
      <c r="G9" s="1">
        <v>0.32</v>
      </c>
      <c r="H9" s="1">
        <v>0.13</v>
      </c>
      <c r="I9" s="1">
        <v>0.84</v>
      </c>
      <c r="J9" s="1">
        <v>0.63</v>
      </c>
      <c r="K9" s="1">
        <v>1.1200000000000001</v>
      </c>
      <c r="L9" s="1">
        <v>1.0900000000000001</v>
      </c>
      <c r="M9" s="1">
        <v>0.19</v>
      </c>
      <c r="N9" s="1"/>
      <c r="O9" s="8">
        <v>0.2</v>
      </c>
      <c r="P9" s="6">
        <f t="shared" si="2"/>
        <v>20</v>
      </c>
      <c r="Q9" s="6">
        <f t="shared" si="0"/>
        <v>321</v>
      </c>
      <c r="AI9">
        <v>1972</v>
      </c>
      <c r="AJ9" s="1">
        <f t="shared" si="3"/>
        <v>-6.9077552789821368</v>
      </c>
      <c r="AK9" s="1">
        <f t="shared" si="4"/>
        <v>-6.2146080984221914</v>
      </c>
      <c r="AL9" s="1">
        <f t="shared" si="5"/>
        <v>-6.9077552789821368</v>
      </c>
      <c r="AM9" s="1">
        <f t="shared" si="6"/>
        <v>-2.6592600369327779</v>
      </c>
      <c r="AN9" s="1">
        <f t="shared" si="7"/>
        <v>-0.77652878949899629</v>
      </c>
      <c r="AO9" s="1">
        <f t="shared" si="8"/>
        <v>-1.1394342831883648</v>
      </c>
      <c r="AP9" s="1">
        <f t="shared" si="9"/>
        <v>-2.0402208285265546</v>
      </c>
      <c r="AQ9" s="1">
        <f t="shared" si="10"/>
        <v>-0.1743533871447778</v>
      </c>
      <c r="AR9" s="1">
        <f t="shared" si="11"/>
        <v>-0.46203545959655867</v>
      </c>
      <c r="AS9" s="1">
        <f t="shared" si="12"/>
        <v>0.11332868530700327</v>
      </c>
      <c r="AT9" s="1">
        <f t="shared" si="13"/>
        <v>8.6177696241052412E-2</v>
      </c>
      <c r="AU9" s="1">
        <f t="shared" si="14"/>
        <v>-1.6607312068216509</v>
      </c>
    </row>
    <row r="10" spans="1:47" ht="18.75" x14ac:dyDescent="0.3">
      <c r="A10">
        <v>1982</v>
      </c>
      <c r="B10" s="1">
        <v>0.49</v>
      </c>
      <c r="C10" s="1">
        <v>1.64</v>
      </c>
      <c r="D10" s="1">
        <v>1.83</v>
      </c>
      <c r="E10" s="1">
        <v>0.35</v>
      </c>
      <c r="F10" s="1">
        <v>0.09</v>
      </c>
      <c r="G10" s="1">
        <v>0.03</v>
      </c>
      <c r="H10" s="1">
        <v>2E-3</v>
      </c>
      <c r="I10" s="1">
        <v>0.08</v>
      </c>
      <c r="J10" s="1">
        <v>2E-3</v>
      </c>
      <c r="K10" s="1">
        <v>0.02</v>
      </c>
      <c r="L10" s="1">
        <v>0.14000000000000001</v>
      </c>
      <c r="M10" s="1">
        <v>0.01</v>
      </c>
      <c r="N10" s="1"/>
      <c r="O10" s="8">
        <v>0.24</v>
      </c>
      <c r="P10" s="6">
        <f t="shared" si="2"/>
        <v>18</v>
      </c>
      <c r="Q10" s="6">
        <f t="shared" si="0"/>
        <v>339</v>
      </c>
      <c r="AI10">
        <v>1973</v>
      </c>
      <c r="AJ10" s="1">
        <f t="shared" si="3"/>
        <v>-0.71334988787746478</v>
      </c>
      <c r="AK10" s="1">
        <f t="shared" si="4"/>
        <v>0.494696241836107</v>
      </c>
      <c r="AL10" s="1">
        <f t="shared" si="5"/>
        <v>0.60431596685332956</v>
      </c>
      <c r="AM10" s="1">
        <f t="shared" si="6"/>
        <v>-1.0498221244986778</v>
      </c>
      <c r="AN10" s="1">
        <f t="shared" si="7"/>
        <v>-2.4079456086518722</v>
      </c>
      <c r="AO10" s="1">
        <f t="shared" si="8"/>
        <v>-3.5065578973199818</v>
      </c>
      <c r="AP10" s="1">
        <f t="shared" si="9"/>
        <v>-6.2146080984221914</v>
      </c>
      <c r="AQ10" s="1">
        <f t="shared" si="10"/>
        <v>-2.5257286443082556</v>
      </c>
      <c r="AR10" s="1">
        <f t="shared" si="11"/>
        <v>-6.2146080984221914</v>
      </c>
      <c r="AS10" s="1">
        <f t="shared" si="12"/>
        <v>-3.912023005428146</v>
      </c>
      <c r="AT10" s="1">
        <f t="shared" si="13"/>
        <v>-1.9661128563728327</v>
      </c>
      <c r="AU10" s="1">
        <f t="shared" si="14"/>
        <v>-4.6051701859880909</v>
      </c>
    </row>
    <row r="11" spans="1:47" ht="18.75" x14ac:dyDescent="0.3">
      <c r="A11">
        <v>1983</v>
      </c>
      <c r="B11" s="1">
        <v>2</v>
      </c>
      <c r="C11" s="1">
        <v>0.11</v>
      </c>
      <c r="D11" s="1">
        <v>0.16</v>
      </c>
      <c r="E11" s="1">
        <v>2E-3</v>
      </c>
      <c r="F11" s="1">
        <v>2E-3</v>
      </c>
      <c r="G11" s="1">
        <v>1E-3</v>
      </c>
      <c r="H11" s="1">
        <v>0.57999999999999996</v>
      </c>
      <c r="I11" s="1">
        <v>0.08</v>
      </c>
      <c r="J11" s="1">
        <v>0.16</v>
      </c>
      <c r="K11" s="1">
        <v>0.61</v>
      </c>
      <c r="L11" s="1">
        <v>0.23</v>
      </c>
      <c r="M11" s="1">
        <v>0.59</v>
      </c>
      <c r="N11" s="1"/>
      <c r="O11" s="8">
        <v>0.28000000000000003</v>
      </c>
      <c r="P11" s="6">
        <f t="shared" si="2"/>
        <v>12</v>
      </c>
      <c r="Q11" s="6">
        <f t="shared" si="0"/>
        <v>351</v>
      </c>
      <c r="AB11" s="4"/>
      <c r="AC11" s="4"/>
      <c r="AI11">
        <v>1974</v>
      </c>
      <c r="AJ11" s="1">
        <f t="shared" si="3"/>
        <v>0.69314718055994529</v>
      </c>
      <c r="AK11" s="1">
        <f t="shared" si="4"/>
        <v>-2.2072749131897207</v>
      </c>
      <c r="AL11" s="1">
        <f t="shared" si="5"/>
        <v>-1.8325814637483102</v>
      </c>
      <c r="AM11" s="1">
        <f t="shared" si="6"/>
        <v>-6.2146080984221914</v>
      </c>
      <c r="AN11" s="1">
        <f t="shared" si="7"/>
        <v>-6.2146080984221914</v>
      </c>
      <c r="AO11" s="1">
        <f t="shared" si="8"/>
        <v>-6.9077552789821368</v>
      </c>
      <c r="AP11" s="1">
        <f t="shared" si="9"/>
        <v>-0.54472717544167215</v>
      </c>
      <c r="AQ11" s="1">
        <f t="shared" si="10"/>
        <v>-2.5257286443082556</v>
      </c>
      <c r="AR11" s="1">
        <f t="shared" si="11"/>
        <v>-1.8325814637483102</v>
      </c>
      <c r="AS11" s="1">
        <f t="shared" si="12"/>
        <v>-0.49429632181478012</v>
      </c>
      <c r="AT11" s="1">
        <f t="shared" si="13"/>
        <v>-1.4696759700589417</v>
      </c>
      <c r="AU11" s="1">
        <f t="shared" si="14"/>
        <v>-0.52763274208237199</v>
      </c>
    </row>
    <row r="12" spans="1:47" ht="18.75" x14ac:dyDescent="0.3">
      <c r="A12">
        <v>1984</v>
      </c>
      <c r="B12" s="1">
        <v>0.01</v>
      </c>
      <c r="C12" s="1">
        <v>0.05</v>
      </c>
      <c r="D12" s="1">
        <v>1.07</v>
      </c>
      <c r="E12" s="1">
        <v>0.42</v>
      </c>
      <c r="F12" s="1">
        <v>0.35</v>
      </c>
      <c r="G12" s="1">
        <v>2E-3</v>
      </c>
      <c r="H12" s="1">
        <v>0.26</v>
      </c>
      <c r="I12" s="1">
        <v>0.06</v>
      </c>
      <c r="J12" s="1">
        <v>1.17</v>
      </c>
      <c r="K12" s="1">
        <v>0.03</v>
      </c>
      <c r="L12" s="1">
        <v>2E-3</v>
      </c>
      <c r="M12" s="1">
        <v>0.05</v>
      </c>
      <c r="N12" s="1"/>
      <c r="O12" s="8">
        <v>0.32</v>
      </c>
      <c r="P12" s="6">
        <f t="shared" si="2"/>
        <v>15</v>
      </c>
      <c r="Q12" s="6">
        <f t="shared" si="0"/>
        <v>366</v>
      </c>
      <c r="AB12" s="5"/>
      <c r="AC12" s="4"/>
      <c r="AI12">
        <v>1975</v>
      </c>
      <c r="AJ12" s="1">
        <f t="shared" si="3"/>
        <v>-4.6051701859880909</v>
      </c>
      <c r="AK12" s="1">
        <f t="shared" si="4"/>
        <v>-2.9957322735539909</v>
      </c>
      <c r="AL12" s="1">
        <f t="shared" si="5"/>
        <v>6.7658648473814864E-2</v>
      </c>
      <c r="AM12" s="1">
        <f t="shared" si="6"/>
        <v>-0.86750056770472306</v>
      </c>
      <c r="AN12" s="1">
        <f t="shared" si="7"/>
        <v>-1.0498221244986778</v>
      </c>
      <c r="AO12" s="1">
        <f t="shared" si="8"/>
        <v>-6.2146080984221914</v>
      </c>
      <c r="AP12" s="1">
        <f t="shared" si="9"/>
        <v>-1.3470736479666092</v>
      </c>
      <c r="AQ12" s="1">
        <f t="shared" si="10"/>
        <v>-2.8134107167600364</v>
      </c>
      <c r="AR12" s="1">
        <f t="shared" si="11"/>
        <v>0.15700374880966469</v>
      </c>
      <c r="AS12" s="1">
        <f t="shared" si="12"/>
        <v>-3.5065578973199818</v>
      </c>
      <c r="AT12" s="1">
        <f t="shared" si="13"/>
        <v>-6.2146080984221914</v>
      </c>
      <c r="AU12" s="1">
        <f t="shared" si="14"/>
        <v>-2.9957322735539909</v>
      </c>
    </row>
    <row r="13" spans="1:47" ht="18.75" x14ac:dyDescent="0.3">
      <c r="A13">
        <v>1985</v>
      </c>
      <c r="B13" s="1">
        <v>1E-3</v>
      </c>
      <c r="C13" s="1">
        <v>2.4900000000000002</v>
      </c>
      <c r="D13" s="1">
        <v>0.02</v>
      </c>
      <c r="E13" s="1">
        <v>0.13</v>
      </c>
      <c r="F13" s="1">
        <v>0.34</v>
      </c>
      <c r="G13" s="1">
        <v>1E-3</v>
      </c>
      <c r="H13" s="1">
        <v>1.95</v>
      </c>
      <c r="I13" s="1">
        <v>1E-3</v>
      </c>
      <c r="J13" s="1">
        <v>1.0900000000000001</v>
      </c>
      <c r="K13" s="1">
        <v>0.7</v>
      </c>
      <c r="L13" s="1">
        <v>0.02</v>
      </c>
      <c r="M13" s="1">
        <v>0.03</v>
      </c>
      <c r="N13" s="1"/>
      <c r="O13" s="8">
        <v>0.36</v>
      </c>
      <c r="P13" s="6">
        <f t="shared" si="2"/>
        <v>10</v>
      </c>
      <c r="Q13" s="6">
        <f t="shared" si="0"/>
        <v>376</v>
      </c>
      <c r="AB13" s="4"/>
      <c r="AC13" s="4"/>
      <c r="AI13">
        <v>1976</v>
      </c>
      <c r="AJ13" s="1">
        <f t="shared" si="3"/>
        <v>-6.9077552789821368</v>
      </c>
      <c r="AK13" s="1">
        <f t="shared" si="4"/>
        <v>0.91228271047661635</v>
      </c>
      <c r="AL13" s="1">
        <f t="shared" si="5"/>
        <v>-3.912023005428146</v>
      </c>
      <c r="AM13" s="1">
        <f t="shared" si="6"/>
        <v>-2.0402208285265546</v>
      </c>
      <c r="AN13" s="1">
        <f t="shared" si="7"/>
        <v>-1.0788096613719298</v>
      </c>
      <c r="AO13" s="1">
        <f t="shared" si="8"/>
        <v>-6.9077552789821368</v>
      </c>
      <c r="AP13" s="1">
        <f t="shared" si="9"/>
        <v>0.66782937257565544</v>
      </c>
      <c r="AQ13" s="1">
        <f t="shared" si="10"/>
        <v>-6.9077552789821368</v>
      </c>
      <c r="AR13" s="1">
        <f t="shared" si="11"/>
        <v>8.6177696241052412E-2</v>
      </c>
      <c r="AS13" s="1">
        <f t="shared" si="12"/>
        <v>-0.35667494393873245</v>
      </c>
      <c r="AT13" s="1">
        <f t="shared" si="13"/>
        <v>-3.912023005428146</v>
      </c>
      <c r="AU13" s="1">
        <f t="shared" si="14"/>
        <v>-3.5065578973199818</v>
      </c>
    </row>
    <row r="14" spans="1:47" ht="18.75" x14ac:dyDescent="0.3">
      <c r="A14">
        <v>1986</v>
      </c>
      <c r="B14" s="1">
        <v>0.21</v>
      </c>
      <c r="C14" s="1">
        <v>1E-3</v>
      </c>
      <c r="D14" s="1">
        <v>0.28000000000000003</v>
      </c>
      <c r="E14" s="1">
        <v>0.01</v>
      </c>
      <c r="F14" s="1">
        <v>0.72</v>
      </c>
      <c r="G14" s="1">
        <v>0.05</v>
      </c>
      <c r="H14" s="1">
        <v>2E-3</v>
      </c>
      <c r="I14" s="1">
        <v>1.38</v>
      </c>
      <c r="J14" s="1">
        <v>0.19</v>
      </c>
      <c r="K14" s="1">
        <v>0.06</v>
      </c>
      <c r="L14" s="1">
        <v>0.01</v>
      </c>
      <c r="M14" s="1">
        <v>1.06</v>
      </c>
      <c r="N14" s="1"/>
      <c r="O14" s="8">
        <v>0.4</v>
      </c>
      <c r="P14" s="6">
        <f t="shared" si="2"/>
        <v>7</v>
      </c>
      <c r="Q14" s="6">
        <f t="shared" si="0"/>
        <v>383</v>
      </c>
      <c r="AB14" s="4"/>
      <c r="AC14" s="4"/>
      <c r="AI14">
        <v>1977</v>
      </c>
      <c r="AJ14" s="1">
        <f t="shared" si="3"/>
        <v>-1.5606477482646683</v>
      </c>
      <c r="AK14" s="1">
        <f t="shared" si="4"/>
        <v>-6.9077552789821368</v>
      </c>
      <c r="AL14" s="1">
        <f t="shared" si="5"/>
        <v>-1.2729656758128873</v>
      </c>
      <c r="AM14" s="1">
        <f t="shared" si="6"/>
        <v>-4.6051701859880909</v>
      </c>
      <c r="AN14" s="1">
        <f t="shared" si="7"/>
        <v>-0.3285040669720361</v>
      </c>
      <c r="AO14" s="1">
        <f t="shared" si="8"/>
        <v>-2.9957322735539909</v>
      </c>
      <c r="AP14" s="1">
        <f t="shared" si="9"/>
        <v>-6.2146080984221914</v>
      </c>
      <c r="AQ14" s="1">
        <f t="shared" si="10"/>
        <v>0.32208349916911322</v>
      </c>
      <c r="AR14" s="1">
        <f t="shared" si="11"/>
        <v>-1.6607312068216509</v>
      </c>
      <c r="AS14" s="1">
        <f t="shared" si="12"/>
        <v>-2.8134107167600364</v>
      </c>
      <c r="AT14" s="1">
        <f t="shared" si="13"/>
        <v>-4.6051701859880909</v>
      </c>
      <c r="AU14" s="1">
        <f t="shared" si="14"/>
        <v>5.8268908123975824E-2</v>
      </c>
    </row>
    <row r="15" spans="1:47" ht="18.75" x14ac:dyDescent="0.3">
      <c r="A15">
        <v>1987</v>
      </c>
      <c r="B15" s="1">
        <v>1</v>
      </c>
      <c r="C15" s="1">
        <v>1.51</v>
      </c>
      <c r="D15" s="1">
        <v>1.1299999999999999</v>
      </c>
      <c r="E15" s="1">
        <v>0.36</v>
      </c>
      <c r="F15" s="1">
        <v>0.54</v>
      </c>
      <c r="G15" s="1">
        <v>1E-3</v>
      </c>
      <c r="H15" s="1">
        <v>0.19</v>
      </c>
      <c r="I15" s="1">
        <v>0.53</v>
      </c>
      <c r="J15" s="1">
        <v>0.03</v>
      </c>
      <c r="K15" s="1">
        <v>0.62</v>
      </c>
      <c r="L15" s="1">
        <v>0.59</v>
      </c>
      <c r="M15" s="1">
        <v>1.1499999999999999</v>
      </c>
      <c r="N15" s="1"/>
      <c r="O15" s="8">
        <v>0.44</v>
      </c>
      <c r="P15" s="6">
        <f t="shared" si="2"/>
        <v>5</v>
      </c>
      <c r="Q15" s="6">
        <f t="shared" si="0"/>
        <v>388</v>
      </c>
      <c r="AB15" s="4"/>
      <c r="AC15" s="4"/>
      <c r="AI15">
        <v>1978</v>
      </c>
      <c r="AJ15" s="1">
        <f t="shared" si="3"/>
        <v>0</v>
      </c>
      <c r="AK15" s="1">
        <f t="shared" si="4"/>
        <v>0.41210965082683298</v>
      </c>
      <c r="AL15" s="1">
        <f t="shared" si="5"/>
        <v>0.12221763272424911</v>
      </c>
      <c r="AM15" s="1">
        <f t="shared" si="6"/>
        <v>-1.0216512475319814</v>
      </c>
      <c r="AN15" s="1">
        <f t="shared" si="7"/>
        <v>-0.61618613942381695</v>
      </c>
      <c r="AO15" s="1">
        <f t="shared" si="8"/>
        <v>-6.9077552789821368</v>
      </c>
      <c r="AP15" s="1">
        <f t="shared" si="9"/>
        <v>-1.6607312068216509</v>
      </c>
      <c r="AQ15" s="1">
        <f t="shared" si="10"/>
        <v>-0.6348782724359695</v>
      </c>
      <c r="AR15" s="1">
        <f t="shared" si="11"/>
        <v>-3.5065578973199818</v>
      </c>
      <c r="AS15" s="1">
        <f t="shared" si="12"/>
        <v>-0.4780358009429998</v>
      </c>
      <c r="AT15" s="1">
        <f t="shared" si="13"/>
        <v>-0.52763274208237199</v>
      </c>
      <c r="AU15" s="1">
        <f t="shared" si="14"/>
        <v>0.13976194237515863</v>
      </c>
    </row>
    <row r="16" spans="1:47" ht="18.75" x14ac:dyDescent="0.3">
      <c r="A16">
        <v>1988</v>
      </c>
      <c r="B16" s="1">
        <v>2.1800000000000002</v>
      </c>
      <c r="C16" s="1">
        <v>7.0000000000000007E-2</v>
      </c>
      <c r="D16" s="1">
        <v>0.96</v>
      </c>
      <c r="E16" s="1">
        <v>0.06</v>
      </c>
      <c r="F16" s="1">
        <v>0.35</v>
      </c>
      <c r="G16" s="1">
        <v>1E-3</v>
      </c>
      <c r="H16" s="1">
        <v>0.78</v>
      </c>
      <c r="I16" s="1">
        <v>2.12</v>
      </c>
      <c r="J16" s="1">
        <v>2E-3</v>
      </c>
      <c r="K16" s="1">
        <v>1E-3</v>
      </c>
      <c r="L16" s="1">
        <v>0.03</v>
      </c>
      <c r="M16" s="1">
        <v>0.24</v>
      </c>
      <c r="N16" s="1"/>
      <c r="O16" s="8">
        <v>0.48</v>
      </c>
      <c r="P16" s="6">
        <f t="shared" si="2"/>
        <v>11</v>
      </c>
      <c r="Q16" s="6">
        <f t="shared" si="0"/>
        <v>399</v>
      </c>
      <c r="AB16" s="4"/>
      <c r="AC16" s="4"/>
      <c r="AI16">
        <v>1979</v>
      </c>
      <c r="AJ16" s="1">
        <f t="shared" si="3"/>
        <v>0.77932487680099771</v>
      </c>
      <c r="AK16" s="1">
        <f t="shared" si="4"/>
        <v>-2.6592600369327779</v>
      </c>
      <c r="AL16" s="1">
        <f t="shared" si="5"/>
        <v>-4.0821994520255166E-2</v>
      </c>
      <c r="AM16" s="1">
        <f t="shared" si="6"/>
        <v>-2.8134107167600364</v>
      </c>
      <c r="AN16" s="1">
        <f t="shared" si="7"/>
        <v>-1.0498221244986778</v>
      </c>
      <c r="AO16" s="1">
        <f t="shared" si="8"/>
        <v>-6.9077552789821368</v>
      </c>
      <c r="AP16" s="1">
        <f t="shared" si="9"/>
        <v>-0.24846135929849961</v>
      </c>
      <c r="AQ16" s="1">
        <f t="shared" si="10"/>
        <v>0.75141608868392118</v>
      </c>
      <c r="AR16" s="1">
        <f t="shared" si="11"/>
        <v>-6.2146080984221914</v>
      </c>
      <c r="AS16" s="1">
        <f t="shared" si="12"/>
        <v>-6.9077552789821368</v>
      </c>
      <c r="AT16" s="1">
        <f t="shared" si="13"/>
        <v>-3.5065578973199818</v>
      </c>
      <c r="AU16" s="1">
        <f t="shared" si="14"/>
        <v>-1.4271163556401458</v>
      </c>
    </row>
    <row r="17" spans="1:47" ht="18.75" x14ac:dyDescent="0.3">
      <c r="A17">
        <v>1989</v>
      </c>
      <c r="B17" s="1">
        <v>1.45</v>
      </c>
      <c r="C17" s="1">
        <v>2.25</v>
      </c>
      <c r="D17" s="1">
        <v>0.94</v>
      </c>
      <c r="E17" s="1">
        <v>0.18</v>
      </c>
      <c r="F17" s="1">
        <v>0.15</v>
      </c>
      <c r="G17" s="1">
        <v>2E-3</v>
      </c>
      <c r="H17" s="1">
        <v>0.43</v>
      </c>
      <c r="I17" s="1">
        <v>1E-3</v>
      </c>
      <c r="J17" s="1">
        <v>0.18</v>
      </c>
      <c r="K17" s="1">
        <v>0.04</v>
      </c>
      <c r="L17" s="1">
        <v>1E-3</v>
      </c>
      <c r="M17" s="1">
        <v>0.01</v>
      </c>
      <c r="N17" s="1"/>
      <c r="O17" s="8">
        <v>0.52</v>
      </c>
      <c r="P17" s="6">
        <f t="shared" si="2"/>
        <v>11</v>
      </c>
      <c r="Q17" s="6">
        <f t="shared" si="0"/>
        <v>410</v>
      </c>
      <c r="AB17" s="4"/>
      <c r="AC17" s="4"/>
      <c r="AI17">
        <v>1980</v>
      </c>
      <c r="AJ17" s="1">
        <f t="shared" si="3"/>
        <v>0.37156355643248301</v>
      </c>
      <c r="AK17" s="1">
        <f t="shared" si="4"/>
        <v>0.81093021621632877</v>
      </c>
      <c r="AL17" s="1">
        <f t="shared" si="5"/>
        <v>-6.1875403718087529E-2</v>
      </c>
      <c r="AM17" s="1">
        <f t="shared" si="6"/>
        <v>-1.7147984280919266</v>
      </c>
      <c r="AN17" s="1">
        <f t="shared" si="7"/>
        <v>-1.8971199848858813</v>
      </c>
      <c r="AO17" s="1">
        <f t="shared" si="8"/>
        <v>-6.2146080984221914</v>
      </c>
      <c r="AP17" s="1">
        <f t="shared" si="9"/>
        <v>-0.84397007029452897</v>
      </c>
      <c r="AQ17" s="1">
        <f t="shared" si="10"/>
        <v>-6.9077552789821368</v>
      </c>
      <c r="AR17" s="1">
        <f t="shared" si="11"/>
        <v>-1.7147984280919266</v>
      </c>
      <c r="AS17" s="1">
        <f t="shared" si="12"/>
        <v>-3.2188758248682006</v>
      </c>
      <c r="AT17" s="1">
        <f t="shared" si="13"/>
        <v>-6.9077552789821368</v>
      </c>
      <c r="AU17" s="1">
        <f t="shared" si="14"/>
        <v>-4.6051701859880909</v>
      </c>
    </row>
    <row r="18" spans="1:47" ht="18.75" x14ac:dyDescent="0.3">
      <c r="A18">
        <v>1990</v>
      </c>
      <c r="B18" s="1">
        <v>0.09</v>
      </c>
      <c r="C18" s="1">
        <v>0.2</v>
      </c>
      <c r="D18" s="1">
        <v>1.44</v>
      </c>
      <c r="E18" s="1">
        <v>0.02</v>
      </c>
      <c r="F18" s="1">
        <v>0.5</v>
      </c>
      <c r="G18" s="1">
        <v>2E-3</v>
      </c>
      <c r="H18" s="1">
        <v>1E-3</v>
      </c>
      <c r="I18" s="1">
        <v>0.2</v>
      </c>
      <c r="J18" s="1">
        <v>0.25</v>
      </c>
      <c r="K18" s="1">
        <v>0.15</v>
      </c>
      <c r="L18" s="1">
        <v>0.28999999999999998</v>
      </c>
      <c r="M18" s="1">
        <v>1E-3</v>
      </c>
      <c r="N18" s="1"/>
      <c r="O18" s="8">
        <v>0.56000000000000005</v>
      </c>
      <c r="P18" s="6">
        <f t="shared" si="2"/>
        <v>4</v>
      </c>
      <c r="Q18" s="6">
        <f t="shared" si="0"/>
        <v>414</v>
      </c>
      <c r="AB18" s="4"/>
      <c r="AC18" s="4"/>
      <c r="AI18">
        <v>1981</v>
      </c>
      <c r="AJ18" s="1">
        <f t="shared" si="3"/>
        <v>-2.4079456086518722</v>
      </c>
      <c r="AK18" s="1">
        <f t="shared" si="4"/>
        <v>-1.6094379124341003</v>
      </c>
      <c r="AL18" s="1">
        <f t="shared" si="5"/>
        <v>0.36464311358790924</v>
      </c>
      <c r="AM18" s="1">
        <f t="shared" si="6"/>
        <v>-3.912023005428146</v>
      </c>
      <c r="AN18" s="1">
        <f t="shared" si="7"/>
        <v>-0.69314718055994529</v>
      </c>
      <c r="AO18" s="1">
        <f t="shared" si="8"/>
        <v>-6.2146080984221914</v>
      </c>
      <c r="AP18" s="1">
        <f t="shared" si="9"/>
        <v>-6.9077552789821368</v>
      </c>
      <c r="AQ18" s="1">
        <f t="shared" si="10"/>
        <v>-1.6094379124341003</v>
      </c>
      <c r="AR18" s="1">
        <f t="shared" si="11"/>
        <v>-1.3862943611198906</v>
      </c>
      <c r="AS18" s="1">
        <f t="shared" si="12"/>
        <v>-1.8971199848858813</v>
      </c>
      <c r="AT18" s="1">
        <f t="shared" si="13"/>
        <v>-1.2378743560016174</v>
      </c>
      <c r="AU18" s="1">
        <f t="shared" si="14"/>
        <v>-6.9077552789821368</v>
      </c>
    </row>
    <row r="19" spans="1:47" ht="18.75" x14ac:dyDescent="0.3">
      <c r="A19">
        <v>1991</v>
      </c>
      <c r="B19" s="1">
        <v>0.09</v>
      </c>
      <c r="C19" s="1">
        <v>1.1000000000000001</v>
      </c>
      <c r="D19" s="1">
        <v>0.28999999999999998</v>
      </c>
      <c r="E19" s="1">
        <v>0.01</v>
      </c>
      <c r="F19" s="1">
        <v>0.31</v>
      </c>
      <c r="G19" s="1">
        <v>1E-3</v>
      </c>
      <c r="H19" s="1">
        <v>0.05</v>
      </c>
      <c r="I19" s="1">
        <v>0.71</v>
      </c>
      <c r="J19" s="1">
        <v>7.0000000000000007E-2</v>
      </c>
      <c r="K19" s="1">
        <v>0.04</v>
      </c>
      <c r="L19" s="1">
        <v>0.6</v>
      </c>
      <c r="M19" s="1">
        <v>0.72</v>
      </c>
      <c r="N19" s="1"/>
      <c r="O19" s="8">
        <v>0.6</v>
      </c>
      <c r="P19" s="6">
        <f t="shared" si="2"/>
        <v>10</v>
      </c>
      <c r="Q19" s="6">
        <f t="shared" si="0"/>
        <v>424</v>
      </c>
      <c r="AI19">
        <v>1982</v>
      </c>
      <c r="AJ19" s="1">
        <f t="shared" si="3"/>
        <v>-2.4079456086518722</v>
      </c>
      <c r="AK19" s="1">
        <f t="shared" si="4"/>
        <v>9.5310179804324935E-2</v>
      </c>
      <c r="AL19" s="1">
        <f t="shared" si="5"/>
        <v>-1.2378743560016174</v>
      </c>
      <c r="AM19" s="1">
        <f t="shared" si="6"/>
        <v>-4.6051701859880909</v>
      </c>
      <c r="AN19" s="1">
        <f t="shared" si="7"/>
        <v>-1.1711829815029451</v>
      </c>
      <c r="AO19" s="1">
        <f t="shared" si="8"/>
        <v>-6.9077552789821368</v>
      </c>
      <c r="AP19" s="1">
        <f t="shared" si="9"/>
        <v>-2.9957322735539909</v>
      </c>
      <c r="AQ19" s="1">
        <f t="shared" si="10"/>
        <v>-0.34249030894677601</v>
      </c>
      <c r="AR19" s="1">
        <f t="shared" si="11"/>
        <v>-2.6592600369327779</v>
      </c>
      <c r="AS19" s="1">
        <f t="shared" si="12"/>
        <v>-3.2188758248682006</v>
      </c>
      <c r="AT19" s="1">
        <f t="shared" si="13"/>
        <v>-0.51082562376599072</v>
      </c>
      <c r="AU19" s="1">
        <f t="shared" si="14"/>
        <v>-0.3285040669720361</v>
      </c>
    </row>
    <row r="20" spans="1:47" ht="18.75" x14ac:dyDescent="0.3">
      <c r="A20">
        <v>1992</v>
      </c>
      <c r="B20" s="1">
        <v>0.43</v>
      </c>
      <c r="C20" s="1">
        <v>0.32</v>
      </c>
      <c r="D20" s="1">
        <v>0.9</v>
      </c>
      <c r="E20" s="1">
        <v>0.45</v>
      </c>
      <c r="F20" s="1">
        <v>0.16</v>
      </c>
      <c r="G20" s="1">
        <v>2E-3</v>
      </c>
      <c r="H20" s="1">
        <v>0.06</v>
      </c>
      <c r="I20" s="1">
        <v>1.25</v>
      </c>
      <c r="J20" s="1">
        <v>0.5</v>
      </c>
      <c r="K20" s="1">
        <v>0.26</v>
      </c>
      <c r="L20" s="1">
        <v>0.1</v>
      </c>
      <c r="M20" s="1">
        <v>0.43</v>
      </c>
      <c r="N20" s="1"/>
      <c r="O20" s="8">
        <v>0.64</v>
      </c>
      <c r="P20" s="6">
        <f t="shared" si="2"/>
        <v>6</v>
      </c>
      <c r="Q20" s="6">
        <f t="shared" si="0"/>
        <v>430</v>
      </c>
      <c r="AI20">
        <v>1983</v>
      </c>
      <c r="AJ20" s="1">
        <f t="shared" si="3"/>
        <v>-0.84397007029452897</v>
      </c>
      <c r="AK20" s="1">
        <f t="shared" si="4"/>
        <v>-1.1394342831883648</v>
      </c>
      <c r="AL20" s="1">
        <f t="shared" si="5"/>
        <v>-0.10536051565782628</v>
      </c>
      <c r="AM20" s="1">
        <f t="shared" si="6"/>
        <v>-0.79850769621777162</v>
      </c>
      <c r="AN20" s="1">
        <f t="shared" si="7"/>
        <v>-1.8325814637483102</v>
      </c>
      <c r="AO20" s="1">
        <f t="shared" si="8"/>
        <v>-6.2146080984221914</v>
      </c>
      <c r="AP20" s="1">
        <f t="shared" si="9"/>
        <v>-2.8134107167600364</v>
      </c>
      <c r="AQ20" s="1">
        <f t="shared" si="10"/>
        <v>0.22314355131420976</v>
      </c>
      <c r="AR20" s="1">
        <f t="shared" si="11"/>
        <v>-0.69314718055994529</v>
      </c>
      <c r="AS20" s="1">
        <f t="shared" si="12"/>
        <v>-1.3470736479666092</v>
      </c>
      <c r="AT20" s="1">
        <f t="shared" si="13"/>
        <v>-2.3025850929940455</v>
      </c>
      <c r="AU20" s="1">
        <f t="shared" si="14"/>
        <v>-0.84397007029452897</v>
      </c>
    </row>
    <row r="21" spans="1:47" ht="18.75" x14ac:dyDescent="0.3">
      <c r="A21">
        <v>1993</v>
      </c>
      <c r="B21" s="1">
        <v>2E-3</v>
      </c>
      <c r="C21" s="1">
        <v>0.03</v>
      </c>
      <c r="D21" s="1">
        <v>2E-3</v>
      </c>
      <c r="E21" s="1">
        <v>0.04</v>
      </c>
      <c r="F21" s="1">
        <v>1E-3</v>
      </c>
      <c r="G21" s="1">
        <v>0.22</v>
      </c>
      <c r="H21" s="1">
        <v>2.48</v>
      </c>
      <c r="I21" s="1">
        <v>0.99</v>
      </c>
      <c r="J21" s="1">
        <v>0.47</v>
      </c>
      <c r="K21" s="1">
        <v>2E-3</v>
      </c>
      <c r="L21" s="1">
        <v>0.94</v>
      </c>
      <c r="M21" s="1">
        <v>1.68</v>
      </c>
      <c r="N21" s="1"/>
      <c r="O21" s="8">
        <v>0.68</v>
      </c>
      <c r="P21" s="6">
        <f t="shared" si="2"/>
        <v>2</v>
      </c>
      <c r="Q21" s="6">
        <f t="shared" si="0"/>
        <v>432</v>
      </c>
      <c r="AI21">
        <v>1984</v>
      </c>
      <c r="AJ21" s="1">
        <f t="shared" si="3"/>
        <v>-6.2146080984221914</v>
      </c>
      <c r="AK21" s="1">
        <f t="shared" si="4"/>
        <v>-3.5065578973199818</v>
      </c>
      <c r="AL21" s="1">
        <f t="shared" si="5"/>
        <v>-6.2146080984221914</v>
      </c>
      <c r="AM21" s="1">
        <f t="shared" si="6"/>
        <v>-3.2188758248682006</v>
      </c>
      <c r="AN21" s="1">
        <f t="shared" si="7"/>
        <v>-6.9077552789821368</v>
      </c>
      <c r="AO21" s="1">
        <f t="shared" si="8"/>
        <v>-1.5141277326297755</v>
      </c>
      <c r="AP21" s="1">
        <f t="shared" si="9"/>
        <v>0.90825856017689077</v>
      </c>
      <c r="AQ21" s="1">
        <f t="shared" si="10"/>
        <v>-1.0050335853501451E-2</v>
      </c>
      <c r="AR21" s="1">
        <f t="shared" si="11"/>
        <v>-0.75502258427803282</v>
      </c>
      <c r="AS21" s="1">
        <f t="shared" si="12"/>
        <v>-6.2146080984221914</v>
      </c>
      <c r="AT21" s="1">
        <f t="shared" si="13"/>
        <v>-6.1875403718087529E-2</v>
      </c>
      <c r="AU21" s="1">
        <f t="shared" si="14"/>
        <v>0.51879379341516751</v>
      </c>
    </row>
    <row r="22" spans="1:47" ht="18.75" x14ac:dyDescent="0.3">
      <c r="A22">
        <v>1994</v>
      </c>
      <c r="B22" s="1">
        <v>0.19</v>
      </c>
      <c r="C22" s="1">
        <v>0.02</v>
      </c>
      <c r="D22" s="1">
        <v>0.06</v>
      </c>
      <c r="E22" s="1">
        <v>0.31</v>
      </c>
      <c r="F22" s="1">
        <v>2E-3</v>
      </c>
      <c r="G22" s="1">
        <v>0.02</v>
      </c>
      <c r="H22" s="1">
        <v>0.13</v>
      </c>
      <c r="I22" s="1">
        <v>1E-3</v>
      </c>
      <c r="J22" s="1">
        <v>0.08</v>
      </c>
      <c r="K22" s="1">
        <v>7.0000000000000007E-2</v>
      </c>
      <c r="L22" s="1">
        <v>0.37</v>
      </c>
      <c r="M22" s="1">
        <v>0.02</v>
      </c>
      <c r="N22" s="1"/>
      <c r="O22" s="8">
        <v>0.72</v>
      </c>
      <c r="P22" s="6">
        <f t="shared" si="2"/>
        <v>5</v>
      </c>
      <c r="Q22" s="6">
        <f t="shared" si="0"/>
        <v>437</v>
      </c>
      <c r="AI22">
        <v>1985</v>
      </c>
      <c r="AJ22" s="1">
        <f t="shared" si="3"/>
        <v>-1.6607312068216509</v>
      </c>
      <c r="AK22" s="1">
        <f t="shared" si="4"/>
        <v>-3.912023005428146</v>
      </c>
      <c r="AL22" s="1">
        <f t="shared" si="5"/>
        <v>-2.8134107167600364</v>
      </c>
      <c r="AM22" s="1">
        <f t="shared" si="6"/>
        <v>-1.1711829815029451</v>
      </c>
      <c r="AN22" s="1">
        <f t="shared" si="7"/>
        <v>-6.2146080984221914</v>
      </c>
      <c r="AO22" s="1">
        <f t="shared" si="8"/>
        <v>-3.912023005428146</v>
      </c>
      <c r="AP22" s="1">
        <f t="shared" si="9"/>
        <v>-2.0402208285265546</v>
      </c>
      <c r="AQ22" s="1">
        <f t="shared" si="10"/>
        <v>-6.9077552789821368</v>
      </c>
      <c r="AR22" s="1">
        <f t="shared" si="11"/>
        <v>-2.5257286443082556</v>
      </c>
      <c r="AS22" s="1">
        <f t="shared" si="12"/>
        <v>-2.6592600369327779</v>
      </c>
      <c r="AT22" s="1">
        <f t="shared" si="13"/>
        <v>-0.9942522733438669</v>
      </c>
      <c r="AU22" s="1">
        <f t="shared" si="14"/>
        <v>-3.912023005428146</v>
      </c>
    </row>
    <row r="23" spans="1:47" ht="18.75" x14ac:dyDescent="0.3">
      <c r="A23">
        <v>1995</v>
      </c>
      <c r="B23" s="1">
        <v>0.23</v>
      </c>
      <c r="C23" s="1">
        <v>0.15</v>
      </c>
      <c r="D23" s="1">
        <v>0.32</v>
      </c>
      <c r="E23" s="1">
        <v>0.1</v>
      </c>
      <c r="F23" s="1">
        <v>0.28000000000000003</v>
      </c>
      <c r="G23" s="1">
        <v>2E-3</v>
      </c>
      <c r="H23" s="1">
        <v>0.13</v>
      </c>
      <c r="I23" s="1">
        <v>0.04</v>
      </c>
      <c r="J23" s="1">
        <v>0.05</v>
      </c>
      <c r="K23" s="1">
        <v>7.0000000000000007E-2</v>
      </c>
      <c r="L23" s="1">
        <v>0.81</v>
      </c>
      <c r="M23" s="1">
        <v>0.47</v>
      </c>
      <c r="N23" s="1"/>
      <c r="O23" s="8">
        <v>0.76</v>
      </c>
      <c r="P23" s="6">
        <f t="shared" si="2"/>
        <v>3</v>
      </c>
      <c r="Q23" s="6">
        <f t="shared" si="0"/>
        <v>440</v>
      </c>
      <c r="AI23">
        <v>1986</v>
      </c>
      <c r="AJ23" s="1">
        <f t="shared" si="3"/>
        <v>-1.4696759700589417</v>
      </c>
      <c r="AK23" s="1">
        <f t="shared" si="4"/>
        <v>-1.8971199848858813</v>
      </c>
      <c r="AL23" s="1">
        <f t="shared" si="5"/>
        <v>-1.1394342831883648</v>
      </c>
      <c r="AM23" s="1">
        <f t="shared" si="6"/>
        <v>-2.3025850929940455</v>
      </c>
      <c r="AN23" s="1">
        <f t="shared" si="7"/>
        <v>-1.2729656758128873</v>
      </c>
      <c r="AO23" s="1">
        <f t="shared" si="8"/>
        <v>-6.2146080984221914</v>
      </c>
      <c r="AP23" s="1">
        <f t="shared" si="9"/>
        <v>-2.0402208285265546</v>
      </c>
      <c r="AQ23" s="1">
        <f t="shared" si="10"/>
        <v>-3.2188758248682006</v>
      </c>
      <c r="AR23" s="1">
        <f t="shared" si="11"/>
        <v>-2.9957322735539909</v>
      </c>
      <c r="AS23" s="1">
        <f t="shared" si="12"/>
        <v>-2.6592600369327779</v>
      </c>
      <c r="AT23" s="1">
        <f t="shared" si="13"/>
        <v>-0.21072103131565253</v>
      </c>
      <c r="AU23" s="1">
        <f t="shared" si="14"/>
        <v>-0.75502258427803282</v>
      </c>
    </row>
    <row r="24" spans="1:47" ht="18.75" x14ac:dyDescent="0.3">
      <c r="A24">
        <v>1996</v>
      </c>
      <c r="B24" s="1">
        <v>1.1299999999999999</v>
      </c>
      <c r="C24" s="1">
        <v>0.45</v>
      </c>
      <c r="D24" s="1">
        <v>0.49</v>
      </c>
      <c r="E24" s="1">
        <v>0.17</v>
      </c>
      <c r="F24" s="1">
        <v>0.9</v>
      </c>
      <c r="G24" s="1">
        <v>0.13</v>
      </c>
      <c r="H24" s="1">
        <v>0.13</v>
      </c>
      <c r="I24" s="1">
        <v>0.01</v>
      </c>
      <c r="J24" s="1">
        <v>2E-3</v>
      </c>
      <c r="K24" s="1">
        <v>0.49</v>
      </c>
      <c r="L24" s="1">
        <v>1.8</v>
      </c>
      <c r="M24" s="1">
        <v>0.89</v>
      </c>
      <c r="N24" s="1"/>
      <c r="O24" s="8">
        <v>0.8</v>
      </c>
      <c r="P24" s="6">
        <f t="shared" si="2"/>
        <v>6</v>
      </c>
      <c r="Q24" s="6">
        <f t="shared" si="0"/>
        <v>446</v>
      </c>
      <c r="AI24">
        <v>1987</v>
      </c>
      <c r="AJ24" s="1">
        <f t="shared" si="3"/>
        <v>0.12221763272424911</v>
      </c>
      <c r="AK24" s="1">
        <f t="shared" si="4"/>
        <v>-0.79850769621777162</v>
      </c>
      <c r="AL24" s="1">
        <f t="shared" si="5"/>
        <v>-0.71334988787746478</v>
      </c>
      <c r="AM24" s="1">
        <f t="shared" si="6"/>
        <v>-1.7719568419318752</v>
      </c>
      <c r="AN24" s="1">
        <f t="shared" si="7"/>
        <v>-0.10536051565782628</v>
      </c>
      <c r="AO24" s="1">
        <f t="shared" si="8"/>
        <v>-2.0402208285265546</v>
      </c>
      <c r="AP24" s="1">
        <f t="shared" si="9"/>
        <v>-2.0402208285265546</v>
      </c>
      <c r="AQ24" s="1">
        <f t="shared" si="10"/>
        <v>-4.6051701859880909</v>
      </c>
      <c r="AR24" s="1">
        <f t="shared" si="11"/>
        <v>-6.2146080984221914</v>
      </c>
      <c r="AS24" s="1">
        <f t="shared" si="12"/>
        <v>-0.71334988787746478</v>
      </c>
      <c r="AT24" s="1">
        <f t="shared" si="13"/>
        <v>0.58778666490211906</v>
      </c>
      <c r="AU24" s="1">
        <f t="shared" si="14"/>
        <v>-0.11653381625595151</v>
      </c>
    </row>
    <row r="25" spans="1:47" ht="18.75" x14ac:dyDescent="0.3">
      <c r="A25">
        <v>1997</v>
      </c>
      <c r="B25" s="1">
        <v>0.65</v>
      </c>
      <c r="C25" s="1">
        <v>0.26</v>
      </c>
      <c r="D25" s="1">
        <v>1E-3</v>
      </c>
      <c r="E25" s="1">
        <v>0.76</v>
      </c>
      <c r="F25" s="1">
        <v>2E-3</v>
      </c>
      <c r="G25" s="1">
        <v>0.04</v>
      </c>
      <c r="H25" s="1">
        <v>0.04</v>
      </c>
      <c r="I25" s="1">
        <v>0.46</v>
      </c>
      <c r="J25" s="1">
        <v>2E-3</v>
      </c>
      <c r="K25" s="1">
        <v>1E-3</v>
      </c>
      <c r="L25" s="1">
        <v>2E-3</v>
      </c>
      <c r="M25" s="1">
        <v>0.08</v>
      </c>
      <c r="N25" s="1"/>
      <c r="O25" s="8">
        <v>0.84</v>
      </c>
      <c r="P25" s="6">
        <f t="shared" si="2"/>
        <v>6</v>
      </c>
      <c r="Q25" s="6">
        <f t="shared" si="0"/>
        <v>452</v>
      </c>
      <c r="AI25">
        <v>1988</v>
      </c>
      <c r="AJ25" s="1">
        <f t="shared" si="3"/>
        <v>-0.43078291609245423</v>
      </c>
      <c r="AK25" s="1">
        <f t="shared" si="4"/>
        <v>-1.3470736479666092</v>
      </c>
      <c r="AL25" s="1">
        <f t="shared" si="5"/>
        <v>-6.9077552789821368</v>
      </c>
      <c r="AM25" s="1">
        <f t="shared" si="6"/>
        <v>-0.2744368457017603</v>
      </c>
      <c r="AN25" s="1">
        <f t="shared" si="7"/>
        <v>-6.2146080984221914</v>
      </c>
      <c r="AO25" s="1">
        <f t="shared" si="8"/>
        <v>-3.2188758248682006</v>
      </c>
      <c r="AP25" s="1">
        <f t="shared" si="9"/>
        <v>-3.2188758248682006</v>
      </c>
      <c r="AQ25" s="1">
        <f t="shared" si="10"/>
        <v>-0.77652878949899629</v>
      </c>
      <c r="AR25" s="1">
        <f t="shared" si="11"/>
        <v>-6.2146080984221914</v>
      </c>
      <c r="AS25" s="1">
        <f t="shared" si="12"/>
        <v>-6.9077552789821368</v>
      </c>
      <c r="AT25" s="1">
        <f t="shared" si="13"/>
        <v>-6.2146080984221914</v>
      </c>
      <c r="AU25" s="1">
        <f t="shared" si="14"/>
        <v>-2.5257286443082556</v>
      </c>
    </row>
    <row r="26" spans="1:47" ht="18.75" x14ac:dyDescent="0.3">
      <c r="A26">
        <v>1998</v>
      </c>
      <c r="B26" s="1">
        <v>0.51</v>
      </c>
      <c r="C26" s="1">
        <v>0.06</v>
      </c>
      <c r="D26" s="1">
        <v>0.05</v>
      </c>
      <c r="E26" s="1">
        <v>2E-3</v>
      </c>
      <c r="F26" s="1">
        <v>0.64</v>
      </c>
      <c r="G26" s="1">
        <v>2E-3</v>
      </c>
      <c r="H26" s="1">
        <v>0.05</v>
      </c>
      <c r="I26" s="1">
        <v>0.8</v>
      </c>
      <c r="J26" s="1">
        <v>2E-3</v>
      </c>
      <c r="K26" s="1">
        <v>2E-3</v>
      </c>
      <c r="L26" s="1">
        <v>1E-3</v>
      </c>
      <c r="M26" s="1">
        <v>2E-3</v>
      </c>
      <c r="N26" s="1"/>
      <c r="O26" s="8">
        <v>0.88</v>
      </c>
      <c r="P26" s="6">
        <f t="shared" si="2"/>
        <v>2</v>
      </c>
      <c r="Q26" s="6">
        <f t="shared" si="0"/>
        <v>454</v>
      </c>
      <c r="AI26">
        <v>1989</v>
      </c>
      <c r="AJ26" s="1">
        <f t="shared" si="3"/>
        <v>-0.67334455326376563</v>
      </c>
      <c r="AK26" s="1">
        <f t="shared" si="4"/>
        <v>-2.8134107167600364</v>
      </c>
      <c r="AL26" s="1">
        <f t="shared" si="5"/>
        <v>-2.9957322735539909</v>
      </c>
      <c r="AM26" s="1">
        <f t="shared" si="6"/>
        <v>-6.2146080984221914</v>
      </c>
      <c r="AN26" s="1">
        <f t="shared" si="7"/>
        <v>-0.44628710262841947</v>
      </c>
      <c r="AO26" s="1">
        <f t="shared" si="8"/>
        <v>-6.2146080984221914</v>
      </c>
      <c r="AP26" s="1">
        <f t="shared" si="9"/>
        <v>-2.9957322735539909</v>
      </c>
      <c r="AQ26" s="1">
        <f t="shared" si="10"/>
        <v>-0.22314355131420971</v>
      </c>
      <c r="AR26" s="1">
        <f t="shared" si="11"/>
        <v>-6.2146080984221914</v>
      </c>
      <c r="AS26" s="1">
        <f t="shared" si="12"/>
        <v>-6.2146080984221914</v>
      </c>
      <c r="AT26" s="1">
        <f t="shared" si="13"/>
        <v>-6.9077552789821368</v>
      </c>
      <c r="AU26" s="1">
        <f t="shared" si="14"/>
        <v>-6.2146080984221914</v>
      </c>
    </row>
    <row r="27" spans="1:47" ht="21" x14ac:dyDescent="0.35">
      <c r="A27">
        <v>1999</v>
      </c>
      <c r="B27" s="1">
        <v>1.18</v>
      </c>
      <c r="C27" s="1">
        <v>0.37</v>
      </c>
      <c r="D27" s="1">
        <v>2E-3</v>
      </c>
      <c r="E27" s="1">
        <v>0.18</v>
      </c>
      <c r="F27" s="1">
        <v>2E-3</v>
      </c>
      <c r="G27" s="1">
        <v>0.97</v>
      </c>
      <c r="H27" s="1">
        <v>0.59</v>
      </c>
      <c r="I27" s="1">
        <v>2E-3</v>
      </c>
      <c r="J27" s="1">
        <v>0.19</v>
      </c>
      <c r="K27" s="1">
        <v>0.17</v>
      </c>
      <c r="L27" s="1">
        <v>0.1</v>
      </c>
      <c r="M27" s="1">
        <v>2E-3</v>
      </c>
      <c r="N27" s="1"/>
      <c r="O27" s="8">
        <v>0.92</v>
      </c>
      <c r="P27" s="6">
        <f t="shared" si="2"/>
        <v>6</v>
      </c>
      <c r="Q27" s="6">
        <f t="shared" si="0"/>
        <v>460</v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I27">
        <v>1990</v>
      </c>
      <c r="AJ27" s="1">
        <f t="shared" si="3"/>
        <v>0.16551443847757333</v>
      </c>
      <c r="AK27" s="1">
        <f t="shared" si="4"/>
        <v>-0.9942522733438669</v>
      </c>
      <c r="AL27" s="1">
        <f t="shared" si="5"/>
        <v>-6.2146080984221914</v>
      </c>
      <c r="AM27" s="1">
        <f t="shared" si="6"/>
        <v>-1.7147984280919266</v>
      </c>
      <c r="AN27" s="1">
        <f t="shared" si="7"/>
        <v>-6.2146080984221914</v>
      </c>
      <c r="AO27" s="1">
        <f t="shared" si="8"/>
        <v>-3.0459207484708574E-2</v>
      </c>
      <c r="AP27" s="1">
        <f t="shared" si="9"/>
        <v>-0.52763274208237199</v>
      </c>
      <c r="AQ27" s="1">
        <f t="shared" si="10"/>
        <v>-6.2146080984221914</v>
      </c>
      <c r="AR27" s="1">
        <f t="shared" si="11"/>
        <v>-1.6607312068216509</v>
      </c>
      <c r="AS27" s="1">
        <f t="shared" si="12"/>
        <v>-1.7719568419318752</v>
      </c>
      <c r="AT27" s="1">
        <f t="shared" si="13"/>
        <v>-2.3025850929940455</v>
      </c>
      <c r="AU27" s="1">
        <f t="shared" si="14"/>
        <v>-6.2146080984221914</v>
      </c>
    </row>
    <row r="28" spans="1:47" ht="21" x14ac:dyDescent="0.35">
      <c r="A28">
        <v>2000</v>
      </c>
      <c r="B28" s="1">
        <v>0.21</v>
      </c>
      <c r="C28" s="1">
        <v>0.54</v>
      </c>
      <c r="D28" s="1">
        <v>1.01</v>
      </c>
      <c r="E28" s="1">
        <v>2E-3</v>
      </c>
      <c r="F28" s="1">
        <v>0.05</v>
      </c>
      <c r="G28" s="1">
        <v>0.19</v>
      </c>
      <c r="H28" s="1">
        <v>0.54</v>
      </c>
      <c r="I28" s="1">
        <v>0.78</v>
      </c>
      <c r="J28" s="1">
        <v>0.06</v>
      </c>
      <c r="K28" s="1">
        <v>0.06</v>
      </c>
      <c r="L28" s="1">
        <v>0.38</v>
      </c>
      <c r="M28" s="1">
        <v>0.24</v>
      </c>
      <c r="N28" s="1"/>
      <c r="O28" s="8">
        <v>0.96</v>
      </c>
      <c r="P28" s="6">
        <f t="shared" si="2"/>
        <v>6</v>
      </c>
      <c r="Q28" s="6">
        <f t="shared" si="0"/>
        <v>466</v>
      </c>
      <c r="S28" s="6"/>
      <c r="T28" s="6"/>
      <c r="U28" s="6"/>
      <c r="V28" s="6"/>
      <c r="W28" s="6" t="s">
        <v>79</v>
      </c>
      <c r="X28" s="6"/>
      <c r="Y28" s="7" t="s">
        <v>32</v>
      </c>
      <c r="Z28" s="6"/>
      <c r="AA28" s="6"/>
      <c r="AB28" s="6"/>
      <c r="AC28" s="15"/>
      <c r="AI28">
        <v>1991</v>
      </c>
      <c r="AJ28" s="1">
        <f t="shared" si="3"/>
        <v>-1.5606477482646683</v>
      </c>
      <c r="AK28" s="1">
        <f t="shared" si="4"/>
        <v>-0.61618613942381695</v>
      </c>
      <c r="AL28" s="1">
        <f t="shared" si="5"/>
        <v>9.950330853168092E-3</v>
      </c>
      <c r="AM28" s="1">
        <f t="shared" si="6"/>
        <v>-6.2146080984221914</v>
      </c>
      <c r="AN28" s="1">
        <f t="shared" si="7"/>
        <v>-2.9957322735539909</v>
      </c>
      <c r="AO28" s="1">
        <f t="shared" si="8"/>
        <v>-1.6607312068216509</v>
      </c>
      <c r="AP28" s="1">
        <f t="shared" si="9"/>
        <v>-0.61618613942381695</v>
      </c>
      <c r="AQ28" s="1">
        <f t="shared" si="10"/>
        <v>-0.24846135929849961</v>
      </c>
      <c r="AR28" s="1">
        <f t="shared" si="11"/>
        <v>-2.8134107167600364</v>
      </c>
      <c r="AS28" s="1">
        <f t="shared" si="12"/>
        <v>-2.8134107167600364</v>
      </c>
      <c r="AT28" s="1">
        <f t="shared" si="13"/>
        <v>-0.96758402626170559</v>
      </c>
      <c r="AU28" s="1">
        <f t="shared" si="14"/>
        <v>-1.4271163556401458</v>
      </c>
    </row>
    <row r="29" spans="1:47" ht="21" x14ac:dyDescent="0.35">
      <c r="A29">
        <v>2001</v>
      </c>
      <c r="B29" s="1">
        <v>0.45</v>
      </c>
      <c r="C29" s="1">
        <v>1.3</v>
      </c>
      <c r="D29" s="1">
        <v>4.8</v>
      </c>
      <c r="E29" s="1">
        <v>0.02</v>
      </c>
      <c r="F29" s="1">
        <v>0.05</v>
      </c>
      <c r="G29" s="1">
        <v>0.09</v>
      </c>
      <c r="H29" s="1">
        <v>0.03</v>
      </c>
      <c r="I29" s="1">
        <v>0.21</v>
      </c>
      <c r="J29" s="1">
        <v>1E-3</v>
      </c>
      <c r="K29" s="1">
        <v>1.22</v>
      </c>
      <c r="L29" s="1">
        <v>1E-3</v>
      </c>
      <c r="M29" s="1">
        <v>1.71</v>
      </c>
      <c r="N29" s="1"/>
      <c r="O29" s="8">
        <v>1</v>
      </c>
      <c r="P29" s="6">
        <f t="shared" si="2"/>
        <v>3</v>
      </c>
      <c r="Q29" s="6">
        <f t="shared" si="0"/>
        <v>469</v>
      </c>
      <c r="S29" s="6"/>
      <c r="T29" s="6"/>
      <c r="U29" s="6"/>
      <c r="V29" s="6" t="s">
        <v>23</v>
      </c>
      <c r="W29" s="8">
        <f>AVERAGE(B5:M48)</f>
        <v>0.35892424242424303</v>
      </c>
      <c r="X29" s="6"/>
      <c r="Y29" s="9">
        <f>AVERAGE(AJ5:AU48)</f>
        <v>-2.8114894583491021</v>
      </c>
      <c r="Z29" s="6"/>
      <c r="AA29" s="6"/>
      <c r="AB29" s="6"/>
      <c r="AC29" s="15"/>
      <c r="AI29">
        <v>1992</v>
      </c>
      <c r="AJ29" s="1">
        <f t="shared" si="3"/>
        <v>-0.79850769621777162</v>
      </c>
      <c r="AK29" s="1">
        <f t="shared" si="4"/>
        <v>0.26236426446749106</v>
      </c>
      <c r="AL29" s="1">
        <f t="shared" si="5"/>
        <v>1.5686159179138452</v>
      </c>
      <c r="AM29" s="1">
        <f t="shared" si="6"/>
        <v>-3.912023005428146</v>
      </c>
      <c r="AN29" s="1">
        <f t="shared" si="7"/>
        <v>-2.9957322735539909</v>
      </c>
      <c r="AO29" s="1">
        <f t="shared" si="8"/>
        <v>-2.4079456086518722</v>
      </c>
      <c r="AP29" s="1">
        <f t="shared" si="9"/>
        <v>-3.5065578973199818</v>
      </c>
      <c r="AQ29" s="1">
        <f t="shared" si="10"/>
        <v>-1.5606477482646683</v>
      </c>
      <c r="AR29" s="1">
        <f t="shared" si="11"/>
        <v>-6.9077552789821368</v>
      </c>
      <c r="AS29" s="1">
        <f t="shared" si="12"/>
        <v>0.19885085874516517</v>
      </c>
      <c r="AT29" s="1">
        <f t="shared" si="13"/>
        <v>-6.9077552789821368</v>
      </c>
      <c r="AU29" s="1">
        <f t="shared" si="14"/>
        <v>0.53649337051456847</v>
      </c>
    </row>
    <row r="30" spans="1:47" ht="21" x14ac:dyDescent="0.35">
      <c r="A30">
        <v>2002</v>
      </c>
      <c r="B30" s="1">
        <v>1.63</v>
      </c>
      <c r="C30" s="1">
        <v>2.52</v>
      </c>
      <c r="D30" s="1">
        <v>0.14000000000000001</v>
      </c>
      <c r="E30" s="1">
        <v>0.01</v>
      </c>
      <c r="F30" s="1">
        <v>0.01</v>
      </c>
      <c r="G30" s="1">
        <v>0.08</v>
      </c>
      <c r="H30" s="1">
        <v>1E-3</v>
      </c>
      <c r="I30" s="1">
        <v>0.26</v>
      </c>
      <c r="J30" s="1">
        <v>1E-3</v>
      </c>
      <c r="K30" s="1">
        <v>0.02</v>
      </c>
      <c r="L30" s="1">
        <v>0.17</v>
      </c>
      <c r="M30" s="1">
        <v>0.21</v>
      </c>
      <c r="N30" s="1"/>
      <c r="O30" s="8">
        <v>1.04</v>
      </c>
      <c r="P30" s="6">
        <f t="shared" si="2"/>
        <v>2</v>
      </c>
      <c r="Q30" s="6">
        <f t="shared" si="0"/>
        <v>471</v>
      </c>
      <c r="S30" s="6"/>
      <c r="T30" s="6"/>
      <c r="U30" s="6"/>
      <c r="V30" s="6" t="s">
        <v>24</v>
      </c>
      <c r="W30" s="10">
        <f>_xlfn.STDEV.S(B5:M48)</f>
        <v>0.57184199687694592</v>
      </c>
      <c r="X30" s="6"/>
      <c r="Y30" s="9">
        <f>_xlfn.STDEV.P(AJ5:AU48)</f>
        <v>2.4653010668210382</v>
      </c>
      <c r="Z30" s="6"/>
      <c r="AA30" s="6"/>
      <c r="AB30" s="6"/>
      <c r="AC30" s="15"/>
      <c r="AI30">
        <v>1993</v>
      </c>
      <c r="AJ30" s="1">
        <f t="shared" si="3"/>
        <v>0.48858001481867092</v>
      </c>
      <c r="AK30" s="1">
        <f t="shared" si="4"/>
        <v>0.9242589015233319</v>
      </c>
      <c r="AL30" s="1">
        <f t="shared" si="5"/>
        <v>-1.9661128563728327</v>
      </c>
      <c r="AM30" s="1">
        <f t="shared" si="6"/>
        <v>-4.6051701859880909</v>
      </c>
      <c r="AN30" s="1">
        <f t="shared" si="7"/>
        <v>-4.6051701859880909</v>
      </c>
      <c r="AO30" s="1">
        <f t="shared" si="8"/>
        <v>-2.5257286443082556</v>
      </c>
      <c r="AP30" s="1">
        <f t="shared" si="9"/>
        <v>-6.9077552789821368</v>
      </c>
      <c r="AQ30" s="1">
        <f t="shared" si="10"/>
        <v>-1.3470736479666092</v>
      </c>
      <c r="AR30" s="1">
        <f t="shared" si="11"/>
        <v>-6.9077552789821368</v>
      </c>
      <c r="AS30" s="1">
        <f t="shared" si="12"/>
        <v>-3.912023005428146</v>
      </c>
      <c r="AT30" s="1">
        <f t="shared" si="13"/>
        <v>-1.7719568419318752</v>
      </c>
      <c r="AU30" s="1">
        <f t="shared" si="14"/>
        <v>-1.5606477482646683</v>
      </c>
    </row>
    <row r="31" spans="1:47" ht="21" x14ac:dyDescent="0.35">
      <c r="A31">
        <v>2003</v>
      </c>
      <c r="B31" s="1">
        <v>0.04</v>
      </c>
      <c r="C31" s="1">
        <v>0.48</v>
      </c>
      <c r="D31" s="1">
        <v>0.13</v>
      </c>
      <c r="E31" s="1">
        <v>2E-3</v>
      </c>
      <c r="F31" s="1">
        <v>0.01</v>
      </c>
      <c r="G31" s="1">
        <v>1E-3</v>
      </c>
      <c r="H31" s="1">
        <v>0.11</v>
      </c>
      <c r="I31" s="1">
        <v>0.08</v>
      </c>
      <c r="J31" s="1">
        <v>0.35</v>
      </c>
      <c r="K31" s="1">
        <v>2E-3</v>
      </c>
      <c r="L31" s="1">
        <v>0.28000000000000003</v>
      </c>
      <c r="M31" s="1">
        <v>1.08</v>
      </c>
      <c r="N31" s="1"/>
      <c r="O31" s="8">
        <v>1.08</v>
      </c>
      <c r="P31" s="6">
        <f t="shared" si="2"/>
        <v>6</v>
      </c>
      <c r="Q31" s="6">
        <f t="shared" si="0"/>
        <v>477</v>
      </c>
      <c r="S31" s="6"/>
      <c r="T31" s="6"/>
      <c r="U31" s="6"/>
      <c r="V31" s="6" t="s">
        <v>36</v>
      </c>
      <c r="W31" s="10">
        <f>MEDIAN(B5:M48)</f>
        <v>0.11</v>
      </c>
      <c r="X31" s="6"/>
      <c r="Y31" s="9"/>
      <c r="Z31" s="6"/>
      <c r="AA31" s="6"/>
      <c r="AB31" s="6"/>
      <c r="AC31" s="15"/>
      <c r="AI31">
        <v>1994</v>
      </c>
      <c r="AJ31" s="1">
        <f t="shared" si="3"/>
        <v>-3.2188758248682006</v>
      </c>
      <c r="AK31" s="1">
        <f t="shared" si="4"/>
        <v>-0.73396917508020043</v>
      </c>
      <c r="AL31" s="1">
        <f t="shared" si="5"/>
        <v>-2.0402208285265546</v>
      </c>
      <c r="AM31" s="1">
        <f t="shared" si="6"/>
        <v>-6.2146080984221914</v>
      </c>
      <c r="AN31" s="1">
        <f t="shared" si="7"/>
        <v>-4.6051701859880909</v>
      </c>
      <c r="AO31" s="1">
        <f t="shared" si="8"/>
        <v>-6.9077552789821368</v>
      </c>
      <c r="AP31" s="1">
        <f t="shared" si="9"/>
        <v>-2.2072749131897207</v>
      </c>
      <c r="AQ31" s="1">
        <f t="shared" si="10"/>
        <v>-2.5257286443082556</v>
      </c>
      <c r="AR31" s="1">
        <f t="shared" si="11"/>
        <v>-1.0498221244986778</v>
      </c>
      <c r="AS31" s="1">
        <f t="shared" si="12"/>
        <v>-6.2146080984221914</v>
      </c>
      <c r="AT31" s="1">
        <f t="shared" si="13"/>
        <v>-1.2729656758128873</v>
      </c>
      <c r="AU31" s="1">
        <f t="shared" si="14"/>
        <v>7.6961041136128394E-2</v>
      </c>
    </row>
    <row r="32" spans="1:47" ht="21" x14ac:dyDescent="0.35">
      <c r="A32">
        <v>2004</v>
      </c>
      <c r="B32" s="1">
        <v>3</v>
      </c>
      <c r="C32" s="1">
        <v>0.03</v>
      </c>
      <c r="D32" s="1">
        <v>0.39</v>
      </c>
      <c r="E32" s="1">
        <v>0.03</v>
      </c>
      <c r="F32" s="1">
        <v>0.16</v>
      </c>
      <c r="G32" s="1">
        <v>0.02</v>
      </c>
      <c r="H32" s="1">
        <v>2E-3</v>
      </c>
      <c r="I32" s="1">
        <v>0.05</v>
      </c>
      <c r="J32" s="1">
        <v>2E-3</v>
      </c>
      <c r="K32" s="1">
        <v>2E-3</v>
      </c>
      <c r="L32" s="1">
        <v>1E-3</v>
      </c>
      <c r="M32" s="1">
        <v>0.01</v>
      </c>
      <c r="N32" s="1"/>
      <c r="O32" s="8">
        <v>1.1200000000000001</v>
      </c>
      <c r="P32" s="6">
        <f t="shared" si="2"/>
        <v>4</v>
      </c>
      <c r="Q32" s="6">
        <f t="shared" si="0"/>
        <v>481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15"/>
      <c r="AI32">
        <v>1995</v>
      </c>
      <c r="AJ32" s="1">
        <f t="shared" si="3"/>
        <v>1.0986122886681098</v>
      </c>
      <c r="AK32" s="1">
        <f t="shared" si="4"/>
        <v>-3.5065578973199818</v>
      </c>
      <c r="AL32" s="1">
        <f t="shared" si="5"/>
        <v>-0.94160853985844495</v>
      </c>
      <c r="AM32" s="1">
        <f t="shared" si="6"/>
        <v>-3.5065578973199818</v>
      </c>
      <c r="AN32" s="1">
        <f t="shared" si="7"/>
        <v>-1.8325814637483102</v>
      </c>
      <c r="AO32" s="1">
        <f t="shared" si="8"/>
        <v>-3.912023005428146</v>
      </c>
      <c r="AP32" s="1">
        <f t="shared" si="9"/>
        <v>-6.2146080984221914</v>
      </c>
      <c r="AQ32" s="1">
        <f t="shared" si="10"/>
        <v>-2.9957322735539909</v>
      </c>
      <c r="AR32" s="1">
        <f t="shared" si="11"/>
        <v>-6.2146080984221914</v>
      </c>
      <c r="AS32" s="1">
        <f t="shared" si="12"/>
        <v>-6.2146080984221914</v>
      </c>
      <c r="AT32" s="1">
        <f t="shared" si="13"/>
        <v>-6.9077552789821368</v>
      </c>
      <c r="AU32" s="1">
        <f t="shared" si="14"/>
        <v>-4.6051701859880909</v>
      </c>
    </row>
    <row r="33" spans="1:47" ht="21" x14ac:dyDescent="0.35">
      <c r="A33">
        <v>2005</v>
      </c>
      <c r="B33" s="1">
        <v>0.13</v>
      </c>
      <c r="C33" s="1">
        <v>0.14000000000000001</v>
      </c>
      <c r="D33" s="1">
        <v>0.1</v>
      </c>
      <c r="E33" s="1">
        <v>1E-3</v>
      </c>
      <c r="F33" s="1">
        <v>0.13</v>
      </c>
      <c r="G33" s="1">
        <v>2E-3</v>
      </c>
      <c r="H33" s="1">
        <v>1.18</v>
      </c>
      <c r="I33" s="1">
        <v>2E-3</v>
      </c>
      <c r="J33" s="1">
        <v>1E-3</v>
      </c>
      <c r="K33" s="1">
        <v>0.11</v>
      </c>
      <c r="L33" s="1">
        <v>0.79</v>
      </c>
      <c r="M33" s="1">
        <v>0.18</v>
      </c>
      <c r="N33" s="1"/>
      <c r="O33" s="8">
        <v>1.1599999999999999</v>
      </c>
      <c r="P33" s="6">
        <f t="shared" si="2"/>
        <v>4</v>
      </c>
      <c r="Q33" s="6">
        <f t="shared" si="0"/>
        <v>485</v>
      </c>
      <c r="S33" s="6"/>
      <c r="T33" s="6"/>
      <c r="U33" s="6"/>
      <c r="V33" s="6" t="s">
        <v>25</v>
      </c>
      <c r="W33" s="6"/>
      <c r="X33" s="8">
        <f>MAX(B5:M48)</f>
        <v>4.8</v>
      </c>
      <c r="Y33" s="6"/>
      <c r="Z33" s="6"/>
      <c r="AA33" s="6"/>
      <c r="AB33" s="6"/>
      <c r="AC33" s="15"/>
      <c r="AI33">
        <v>1996</v>
      </c>
      <c r="AJ33" s="1">
        <f t="shared" si="3"/>
        <v>-2.0402208285265546</v>
      </c>
      <c r="AK33" s="1">
        <f t="shared" si="4"/>
        <v>-1.9661128563728327</v>
      </c>
      <c r="AL33" s="1">
        <f t="shared" si="5"/>
        <v>-2.3025850929940455</v>
      </c>
      <c r="AM33" s="1">
        <f t="shared" si="6"/>
        <v>-6.9077552789821368</v>
      </c>
      <c r="AN33" s="1">
        <f t="shared" si="7"/>
        <v>-2.0402208285265546</v>
      </c>
      <c r="AO33" s="1">
        <f t="shared" si="8"/>
        <v>-6.2146080984221914</v>
      </c>
      <c r="AP33" s="1">
        <f t="shared" si="9"/>
        <v>0.16551443847757333</v>
      </c>
      <c r="AQ33" s="1">
        <f t="shared" si="10"/>
        <v>-6.2146080984221914</v>
      </c>
      <c r="AR33" s="1">
        <f t="shared" si="11"/>
        <v>-6.9077552789821368</v>
      </c>
      <c r="AS33" s="1">
        <f t="shared" si="12"/>
        <v>-2.2072749131897207</v>
      </c>
      <c r="AT33" s="1">
        <f t="shared" si="13"/>
        <v>-0.23572233352106983</v>
      </c>
      <c r="AU33" s="1">
        <f t="shared" si="14"/>
        <v>-1.7147984280919266</v>
      </c>
    </row>
    <row r="34" spans="1:47" ht="21" x14ac:dyDescent="0.35">
      <c r="A34">
        <v>2006</v>
      </c>
      <c r="B34" s="1">
        <v>0.3</v>
      </c>
      <c r="C34" s="1">
        <v>2E-3</v>
      </c>
      <c r="D34" s="1">
        <v>1E-3</v>
      </c>
      <c r="E34" s="1">
        <v>0.04</v>
      </c>
      <c r="F34" s="1">
        <v>2E-3</v>
      </c>
      <c r="G34" s="1">
        <v>2E-3</v>
      </c>
      <c r="H34" s="1">
        <v>0.6</v>
      </c>
      <c r="I34" s="1">
        <v>0.33</v>
      </c>
      <c r="J34" s="1">
        <v>2.06</v>
      </c>
      <c r="K34" s="1">
        <v>2E-3</v>
      </c>
      <c r="L34" s="1">
        <v>0.23</v>
      </c>
      <c r="M34" s="1">
        <v>7.0000000000000007E-2</v>
      </c>
      <c r="N34" s="1"/>
      <c r="O34" s="8">
        <v>1.2</v>
      </c>
      <c r="P34" s="6">
        <f t="shared" si="2"/>
        <v>3</v>
      </c>
      <c r="Q34" s="6">
        <f t="shared" si="0"/>
        <v>488</v>
      </c>
      <c r="S34" s="6"/>
      <c r="T34" s="6"/>
      <c r="U34" s="6"/>
      <c r="V34" s="6" t="s">
        <v>26</v>
      </c>
      <c r="W34" s="6"/>
      <c r="X34" s="8">
        <f>MIN(B5:M48)</f>
        <v>1E-3</v>
      </c>
      <c r="Y34" s="6"/>
      <c r="Z34" s="6"/>
      <c r="AA34" s="6"/>
      <c r="AB34" s="6"/>
      <c r="AC34" s="15"/>
      <c r="AI34">
        <v>1997</v>
      </c>
      <c r="AJ34" s="1">
        <f t="shared" si="3"/>
        <v>-1.2039728043259361</v>
      </c>
      <c r="AK34" s="1">
        <f t="shared" si="4"/>
        <v>-6.2146080984221914</v>
      </c>
      <c r="AL34" s="1">
        <f t="shared" si="5"/>
        <v>-6.9077552789821368</v>
      </c>
      <c r="AM34" s="1">
        <f t="shared" si="6"/>
        <v>-3.2188758248682006</v>
      </c>
      <c r="AN34" s="1">
        <f t="shared" si="7"/>
        <v>-6.2146080984221914</v>
      </c>
      <c r="AO34" s="1">
        <f t="shared" si="8"/>
        <v>-6.2146080984221914</v>
      </c>
      <c r="AP34" s="1">
        <f t="shared" si="9"/>
        <v>-0.51082562376599072</v>
      </c>
      <c r="AQ34" s="1">
        <f t="shared" si="10"/>
        <v>-1.1086626245216111</v>
      </c>
      <c r="AR34" s="1">
        <f t="shared" si="11"/>
        <v>0.72270598280148979</v>
      </c>
      <c r="AS34" s="1">
        <f t="shared" si="12"/>
        <v>-6.2146080984221914</v>
      </c>
      <c r="AT34" s="1">
        <f t="shared" si="13"/>
        <v>-1.4696759700589417</v>
      </c>
      <c r="AU34" s="1">
        <f t="shared" si="14"/>
        <v>-2.6592600369327779</v>
      </c>
    </row>
    <row r="35" spans="1:47" ht="21" x14ac:dyDescent="0.35">
      <c r="A35">
        <v>2007</v>
      </c>
      <c r="B35" s="1">
        <v>0.17</v>
      </c>
      <c r="C35" s="1">
        <v>2.89</v>
      </c>
      <c r="D35" s="1">
        <v>1.03</v>
      </c>
      <c r="E35" s="1">
        <v>0.14000000000000001</v>
      </c>
      <c r="F35" s="1">
        <v>0.13</v>
      </c>
      <c r="G35" s="1">
        <v>0.03</v>
      </c>
      <c r="H35" s="1">
        <v>0.46</v>
      </c>
      <c r="I35" s="1">
        <v>0.23</v>
      </c>
      <c r="J35" s="1">
        <v>1.29</v>
      </c>
      <c r="K35" s="1">
        <v>0.22</v>
      </c>
      <c r="L35" s="1">
        <v>0.33</v>
      </c>
      <c r="M35" s="1">
        <v>0.43</v>
      </c>
      <c r="N35" s="1"/>
      <c r="O35" s="8">
        <v>1.24</v>
      </c>
      <c r="P35" s="6">
        <f t="shared" si="2"/>
        <v>1</v>
      </c>
      <c r="Q35" s="6">
        <f t="shared" si="0"/>
        <v>489</v>
      </c>
      <c r="S35" s="6"/>
      <c r="T35" s="6"/>
      <c r="U35" s="6"/>
      <c r="V35" s="6" t="s">
        <v>31</v>
      </c>
      <c r="W35" s="6"/>
      <c r="X35" s="6">
        <v>4</v>
      </c>
      <c r="Y35" s="6"/>
      <c r="Z35" s="6"/>
      <c r="AA35" s="6"/>
      <c r="AB35" s="6"/>
      <c r="AC35" s="15"/>
      <c r="AI35">
        <v>1998</v>
      </c>
      <c r="AJ35" s="1">
        <f t="shared" si="3"/>
        <v>-1.7719568419318752</v>
      </c>
      <c r="AK35" s="1">
        <f t="shared" si="4"/>
        <v>1.0612565021243408</v>
      </c>
      <c r="AL35" s="1">
        <f t="shared" si="5"/>
        <v>2.9558802241544429E-2</v>
      </c>
      <c r="AM35" s="1">
        <f t="shared" si="6"/>
        <v>-1.9661128563728327</v>
      </c>
      <c r="AN35" s="1">
        <f t="shared" si="7"/>
        <v>-2.0402208285265546</v>
      </c>
      <c r="AO35" s="1">
        <f t="shared" si="8"/>
        <v>-3.5065578973199818</v>
      </c>
      <c r="AP35" s="1">
        <f t="shared" si="9"/>
        <v>-0.77652878949899629</v>
      </c>
      <c r="AQ35" s="1">
        <f t="shared" si="10"/>
        <v>-1.4696759700589417</v>
      </c>
      <c r="AR35" s="1">
        <f t="shared" si="11"/>
        <v>0.25464221837358075</v>
      </c>
      <c r="AS35" s="1">
        <f t="shared" si="12"/>
        <v>-1.5141277326297755</v>
      </c>
      <c r="AT35" s="1">
        <f t="shared" si="13"/>
        <v>-1.1086626245216111</v>
      </c>
      <c r="AU35" s="1">
        <f t="shared" si="14"/>
        <v>-0.84397007029452897</v>
      </c>
    </row>
    <row r="36" spans="1:47" ht="21" x14ac:dyDescent="0.35">
      <c r="A36">
        <v>2008</v>
      </c>
      <c r="B36" s="1">
        <v>2E-3</v>
      </c>
      <c r="C36" s="1">
        <v>0.08</v>
      </c>
      <c r="D36" s="1">
        <v>2E-3</v>
      </c>
      <c r="E36" s="1">
        <v>0.73</v>
      </c>
      <c r="F36" s="1">
        <v>2E-3</v>
      </c>
      <c r="G36" s="1">
        <v>0.14000000000000001</v>
      </c>
      <c r="H36" s="1">
        <v>2.1800000000000002</v>
      </c>
      <c r="I36" s="1">
        <v>0.25</v>
      </c>
      <c r="J36" s="1">
        <v>0.35</v>
      </c>
      <c r="K36" s="1">
        <v>2E-3</v>
      </c>
      <c r="L36" s="1">
        <v>1E-3</v>
      </c>
      <c r="M36" s="1">
        <v>2E-3</v>
      </c>
      <c r="N36" s="1"/>
      <c r="O36" s="8">
        <v>1.28</v>
      </c>
      <c r="P36" s="6">
        <f t="shared" si="2"/>
        <v>1</v>
      </c>
      <c r="Q36" s="6">
        <f t="shared" si="0"/>
        <v>490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15"/>
      <c r="AI36">
        <v>1999</v>
      </c>
      <c r="AJ36" s="1">
        <f t="shared" si="3"/>
        <v>-6.2146080984221914</v>
      </c>
      <c r="AK36" s="1">
        <f t="shared" si="4"/>
        <v>-2.5257286443082556</v>
      </c>
      <c r="AL36" s="1">
        <f t="shared" si="5"/>
        <v>-6.2146080984221914</v>
      </c>
      <c r="AM36" s="1">
        <f t="shared" si="6"/>
        <v>-0.31471074483970024</v>
      </c>
      <c r="AN36" s="1">
        <f t="shared" si="7"/>
        <v>-6.2146080984221914</v>
      </c>
      <c r="AO36" s="1">
        <f t="shared" si="8"/>
        <v>-1.9661128563728327</v>
      </c>
      <c r="AP36" s="1">
        <f t="shared" si="9"/>
        <v>0.77932487680099771</v>
      </c>
      <c r="AQ36" s="1">
        <f t="shared" si="10"/>
        <v>-1.3862943611198906</v>
      </c>
      <c r="AR36" s="1">
        <f t="shared" si="11"/>
        <v>-1.0498221244986778</v>
      </c>
      <c r="AS36" s="1">
        <f t="shared" si="12"/>
        <v>-6.2146080984221914</v>
      </c>
      <c r="AT36" s="1">
        <f t="shared" si="13"/>
        <v>-6.9077552789821368</v>
      </c>
      <c r="AU36" s="1">
        <f t="shared" si="14"/>
        <v>-6.2146080984221914</v>
      </c>
    </row>
    <row r="37" spans="1:47" ht="21" x14ac:dyDescent="0.35">
      <c r="A37">
        <v>2009</v>
      </c>
      <c r="B37" s="1">
        <v>2E-3</v>
      </c>
      <c r="C37" s="1">
        <v>1.59</v>
      </c>
      <c r="D37" s="1">
        <v>0.21</v>
      </c>
      <c r="E37" s="1">
        <v>2E-3</v>
      </c>
      <c r="F37" s="1">
        <v>2E-3</v>
      </c>
      <c r="G37" s="1">
        <v>2E-3</v>
      </c>
      <c r="H37" s="1">
        <v>2E-3</v>
      </c>
      <c r="I37" s="1">
        <v>0.71</v>
      </c>
      <c r="J37" s="1">
        <v>1E-3</v>
      </c>
      <c r="K37" s="1">
        <v>0.92</v>
      </c>
      <c r="L37" s="1">
        <v>2E-3</v>
      </c>
      <c r="M37" s="1">
        <v>0.04</v>
      </c>
      <c r="N37" s="1"/>
      <c r="O37" s="8">
        <v>1.32</v>
      </c>
      <c r="P37" s="6">
        <f t="shared" si="2"/>
        <v>2</v>
      </c>
      <c r="Q37" s="6">
        <f t="shared" ref="Q37:Q68" si="15">COUNTIFS(Rainfall,"&lt;="&amp;O37)</f>
        <v>492</v>
      </c>
      <c r="S37" s="6"/>
      <c r="T37" s="6"/>
      <c r="U37" s="6"/>
      <c r="V37" s="6" t="s">
        <v>18</v>
      </c>
      <c r="W37" s="6"/>
      <c r="X37" s="6"/>
      <c r="Y37" s="6"/>
      <c r="Z37" s="6"/>
      <c r="AA37" s="6"/>
      <c r="AB37" s="6"/>
      <c r="AC37" s="15"/>
      <c r="AI37">
        <v>2000</v>
      </c>
      <c r="AJ37" s="1">
        <f t="shared" si="3"/>
        <v>-6.2146080984221914</v>
      </c>
      <c r="AK37" s="1">
        <f t="shared" si="4"/>
        <v>0.46373401623214022</v>
      </c>
      <c r="AL37" s="1">
        <f t="shared" si="5"/>
        <v>-1.5606477482646683</v>
      </c>
      <c r="AM37" s="1">
        <f t="shared" si="6"/>
        <v>-6.2146080984221914</v>
      </c>
      <c r="AN37" s="1">
        <f t="shared" si="7"/>
        <v>-6.2146080984221914</v>
      </c>
      <c r="AO37" s="1">
        <f t="shared" si="8"/>
        <v>-6.2146080984221914</v>
      </c>
      <c r="AP37" s="1">
        <f t="shared" si="9"/>
        <v>-6.2146080984221914</v>
      </c>
      <c r="AQ37" s="1">
        <f t="shared" si="10"/>
        <v>-0.34249030894677601</v>
      </c>
      <c r="AR37" s="1">
        <f t="shared" si="11"/>
        <v>-6.9077552789821368</v>
      </c>
      <c r="AS37" s="1">
        <f t="shared" si="12"/>
        <v>-8.3381608939051013E-2</v>
      </c>
      <c r="AT37" s="1">
        <f t="shared" si="13"/>
        <v>-6.2146080984221914</v>
      </c>
      <c r="AU37" s="1">
        <f t="shared" si="14"/>
        <v>-3.2188758248682006</v>
      </c>
    </row>
    <row r="38" spans="1:47" ht="21" x14ac:dyDescent="0.35">
      <c r="A38">
        <v>2010</v>
      </c>
      <c r="B38" s="1">
        <v>0.87</v>
      </c>
      <c r="C38" s="1">
        <v>2.21</v>
      </c>
      <c r="D38" s="1">
        <v>0.16</v>
      </c>
      <c r="E38" s="1">
        <v>0.04</v>
      </c>
      <c r="F38" s="1">
        <v>0.02</v>
      </c>
      <c r="G38" s="1">
        <v>2E-3</v>
      </c>
      <c r="H38" s="1">
        <v>0.39</v>
      </c>
      <c r="I38" s="1">
        <v>0.05</v>
      </c>
      <c r="J38" s="1">
        <v>2E-3</v>
      </c>
      <c r="K38" s="1">
        <v>1E-3</v>
      </c>
      <c r="L38" s="1">
        <v>0.09</v>
      </c>
      <c r="M38" s="1">
        <v>0.11</v>
      </c>
      <c r="N38" s="1"/>
      <c r="O38" s="8">
        <v>1.36</v>
      </c>
      <c r="P38" s="6">
        <f t="shared" ref="P38:P69" si="16">Q38-Q37</f>
        <v>0</v>
      </c>
      <c r="Q38" s="6">
        <f t="shared" si="15"/>
        <v>492</v>
      </c>
      <c r="S38" s="6"/>
      <c r="T38" s="6"/>
      <c r="U38" s="6"/>
      <c r="V38" s="6" t="s">
        <v>96</v>
      </c>
      <c r="W38" s="6" t="s">
        <v>20</v>
      </c>
      <c r="X38" s="10">
        <f>_xlfn.LOGNORM.DIST(X35,Y29,Y30,TRUE)</f>
        <v>0.95569228074133505</v>
      </c>
      <c r="Y38" s="6"/>
      <c r="Z38" s="6"/>
      <c r="AA38" s="11"/>
      <c r="AB38" s="6"/>
      <c r="AC38" s="15"/>
      <c r="AI38">
        <v>2001</v>
      </c>
      <c r="AJ38" s="1">
        <f t="shared" si="3"/>
        <v>-0.13926206733350766</v>
      </c>
      <c r="AK38" s="1">
        <f t="shared" si="4"/>
        <v>0.79299251552966143</v>
      </c>
      <c r="AL38" s="1">
        <f t="shared" si="5"/>
        <v>-1.8325814637483102</v>
      </c>
      <c r="AM38" s="1">
        <f t="shared" si="6"/>
        <v>-3.2188758248682006</v>
      </c>
      <c r="AN38" s="1">
        <f t="shared" si="7"/>
        <v>-3.912023005428146</v>
      </c>
      <c r="AO38" s="1">
        <f t="shared" si="8"/>
        <v>-6.2146080984221914</v>
      </c>
      <c r="AP38" s="1">
        <f t="shared" si="9"/>
        <v>-0.94160853985844495</v>
      </c>
      <c r="AQ38" s="1">
        <f t="shared" si="10"/>
        <v>-2.9957322735539909</v>
      </c>
      <c r="AR38" s="1">
        <f t="shared" si="11"/>
        <v>-6.2146080984221914</v>
      </c>
      <c r="AS38" s="1">
        <f t="shared" si="12"/>
        <v>-6.9077552789821368</v>
      </c>
      <c r="AT38" s="1">
        <f t="shared" si="13"/>
        <v>-2.4079456086518722</v>
      </c>
      <c r="AU38" s="1">
        <f t="shared" si="14"/>
        <v>-2.2072749131897207</v>
      </c>
    </row>
    <row r="39" spans="1:47" ht="21" x14ac:dyDescent="0.35">
      <c r="A39">
        <v>2011</v>
      </c>
      <c r="B39" s="1">
        <v>2E-3</v>
      </c>
      <c r="C39" s="1">
        <v>2E-3</v>
      </c>
      <c r="D39" s="1">
        <v>0.1</v>
      </c>
      <c r="E39" s="1">
        <v>1E-3</v>
      </c>
      <c r="F39" s="1">
        <v>1E-3</v>
      </c>
      <c r="G39" s="1">
        <v>1E-3</v>
      </c>
      <c r="H39" s="1">
        <v>0.52</v>
      </c>
      <c r="I39" s="1">
        <v>1E-3</v>
      </c>
      <c r="J39" s="1">
        <v>0.31</v>
      </c>
      <c r="K39" s="1">
        <v>0.32</v>
      </c>
      <c r="L39" s="1">
        <v>0.12</v>
      </c>
      <c r="M39" s="1">
        <v>7.0000000000000007E-2</v>
      </c>
      <c r="N39" s="1"/>
      <c r="O39" s="8">
        <v>1.4000000000000001</v>
      </c>
      <c r="P39" s="6">
        <f t="shared" si="16"/>
        <v>1</v>
      </c>
      <c r="Q39" s="6">
        <f t="shared" si="15"/>
        <v>493</v>
      </c>
      <c r="S39" s="6"/>
      <c r="T39" s="6"/>
      <c r="U39" s="6"/>
      <c r="V39" s="6" t="s">
        <v>97</v>
      </c>
      <c r="W39" s="6" t="s">
        <v>21</v>
      </c>
      <c r="X39" s="13" t="s">
        <v>95</v>
      </c>
      <c r="Y39" s="6"/>
      <c r="Z39" s="6"/>
      <c r="AA39" s="6"/>
      <c r="AB39" s="6"/>
      <c r="AC39" s="15"/>
      <c r="AI39">
        <v>2002</v>
      </c>
      <c r="AJ39" s="1">
        <f t="shared" si="3"/>
        <v>-6.2146080984221914</v>
      </c>
      <c r="AK39" s="1">
        <f t="shared" si="4"/>
        <v>-6.2146080984221914</v>
      </c>
      <c r="AL39" s="1">
        <f t="shared" si="5"/>
        <v>-2.3025850929940455</v>
      </c>
      <c r="AM39" s="1">
        <f t="shared" si="6"/>
        <v>-6.9077552789821368</v>
      </c>
      <c r="AN39" s="1">
        <f t="shared" si="7"/>
        <v>-6.9077552789821368</v>
      </c>
      <c r="AO39" s="1">
        <f t="shared" si="8"/>
        <v>-6.9077552789821368</v>
      </c>
      <c r="AP39" s="1">
        <f t="shared" si="9"/>
        <v>-0.65392646740666394</v>
      </c>
      <c r="AQ39" s="1">
        <f t="shared" si="10"/>
        <v>-6.9077552789821368</v>
      </c>
      <c r="AR39" s="1">
        <f t="shared" si="11"/>
        <v>-1.1711829815029451</v>
      </c>
      <c r="AS39" s="1">
        <f t="shared" si="12"/>
        <v>-1.1394342831883648</v>
      </c>
      <c r="AT39" s="1">
        <f t="shared" si="13"/>
        <v>-2.120263536200091</v>
      </c>
      <c r="AU39" s="1">
        <f t="shared" si="14"/>
        <v>-2.6592600369327779</v>
      </c>
    </row>
    <row r="40" spans="1:47" ht="21" x14ac:dyDescent="0.35">
      <c r="A40">
        <v>2012</v>
      </c>
      <c r="B40" s="1">
        <v>0.02</v>
      </c>
      <c r="C40" s="1">
        <v>2.13</v>
      </c>
      <c r="D40" s="1">
        <v>0.32</v>
      </c>
      <c r="E40" s="1">
        <v>0.38</v>
      </c>
      <c r="F40" s="1">
        <v>0.01</v>
      </c>
      <c r="G40" s="1">
        <v>1E-3</v>
      </c>
      <c r="H40" s="1">
        <v>1.08</v>
      </c>
      <c r="I40" s="1">
        <v>0.83</v>
      </c>
      <c r="J40" s="1">
        <v>0.52</v>
      </c>
      <c r="K40" s="1">
        <v>1E-3</v>
      </c>
      <c r="L40" s="1">
        <v>0.61</v>
      </c>
      <c r="M40" s="1">
        <v>0.96</v>
      </c>
      <c r="N40" s="1"/>
      <c r="O40" s="8">
        <v>1.44</v>
      </c>
      <c r="P40" s="6">
        <f t="shared" si="16"/>
        <v>1</v>
      </c>
      <c r="Q40" s="6">
        <f t="shared" si="15"/>
        <v>494</v>
      </c>
      <c r="S40" s="6"/>
      <c r="T40" s="6"/>
      <c r="U40" s="6"/>
      <c r="V40" s="6" t="s">
        <v>97</v>
      </c>
      <c r="W40" s="6"/>
      <c r="X40" s="10">
        <f>1-X38</f>
        <v>4.4307719258664946E-2</v>
      </c>
      <c r="Y40" s="6"/>
      <c r="Z40" s="6"/>
      <c r="AA40" s="6"/>
      <c r="AB40" s="6"/>
      <c r="AC40" s="15"/>
      <c r="AI40">
        <v>2003</v>
      </c>
      <c r="AJ40" s="1">
        <f t="shared" si="3"/>
        <v>-3.912023005428146</v>
      </c>
      <c r="AK40" s="1">
        <f t="shared" si="4"/>
        <v>0.75612197972133366</v>
      </c>
      <c r="AL40" s="1">
        <f t="shared" si="5"/>
        <v>-1.1394342831883648</v>
      </c>
      <c r="AM40" s="1">
        <f t="shared" si="6"/>
        <v>-0.96758402626170559</v>
      </c>
      <c r="AN40" s="1">
        <f t="shared" si="7"/>
        <v>-4.6051701859880909</v>
      </c>
      <c r="AO40" s="1">
        <f t="shared" si="8"/>
        <v>-6.9077552789821368</v>
      </c>
      <c r="AP40" s="1">
        <f t="shared" si="9"/>
        <v>7.6961041136128394E-2</v>
      </c>
      <c r="AQ40" s="1">
        <f t="shared" si="10"/>
        <v>-0.18632957819149348</v>
      </c>
      <c r="AR40" s="1">
        <f t="shared" si="11"/>
        <v>-0.65392646740666394</v>
      </c>
      <c r="AS40" s="1">
        <f t="shared" si="12"/>
        <v>-6.9077552789821368</v>
      </c>
      <c r="AT40" s="1">
        <f t="shared" si="13"/>
        <v>-0.49429632181478012</v>
      </c>
      <c r="AU40" s="1">
        <f t="shared" si="14"/>
        <v>-4.0821994520255166E-2</v>
      </c>
    </row>
    <row r="41" spans="1:47" ht="18.75" x14ac:dyDescent="0.3">
      <c r="A41">
        <v>2013</v>
      </c>
      <c r="B41" s="1">
        <v>0.01</v>
      </c>
      <c r="C41" s="1">
        <v>1.46</v>
      </c>
      <c r="D41" s="1">
        <v>0.23</v>
      </c>
      <c r="E41" s="1">
        <v>0.92</v>
      </c>
      <c r="F41" s="1">
        <v>1E-3</v>
      </c>
      <c r="G41" s="1">
        <v>2E-3</v>
      </c>
      <c r="H41" s="1">
        <v>0.05</v>
      </c>
      <c r="I41" s="1">
        <v>0.51</v>
      </c>
      <c r="J41" s="1">
        <v>0.18</v>
      </c>
      <c r="K41" s="1">
        <v>0.59</v>
      </c>
      <c r="L41" s="1">
        <v>1.71</v>
      </c>
      <c r="M41" s="1">
        <v>2.1</v>
      </c>
      <c r="N41" s="1"/>
      <c r="O41" s="8">
        <v>1.48</v>
      </c>
      <c r="P41" s="6">
        <f t="shared" si="16"/>
        <v>3</v>
      </c>
      <c r="Q41" s="6">
        <f t="shared" si="15"/>
        <v>497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I41">
        <v>2004</v>
      </c>
      <c r="AJ41" s="1">
        <f t="shared" si="3"/>
        <v>-4.6051701859880909</v>
      </c>
      <c r="AK41" s="1">
        <f t="shared" si="4"/>
        <v>0.37843643572024505</v>
      </c>
      <c r="AL41" s="1">
        <f t="shared" si="5"/>
        <v>-1.4696759700589417</v>
      </c>
      <c r="AM41" s="1">
        <f t="shared" si="6"/>
        <v>-8.3381608939051013E-2</v>
      </c>
      <c r="AN41" s="1">
        <f t="shared" si="7"/>
        <v>-6.9077552789821368</v>
      </c>
      <c r="AO41" s="1">
        <f t="shared" si="8"/>
        <v>-6.2146080984221914</v>
      </c>
      <c r="AP41" s="1">
        <f t="shared" si="9"/>
        <v>-2.9957322735539909</v>
      </c>
      <c r="AQ41" s="1">
        <f t="shared" si="10"/>
        <v>-0.67334455326376563</v>
      </c>
      <c r="AR41" s="1">
        <f t="shared" si="11"/>
        <v>-1.7147984280919266</v>
      </c>
      <c r="AS41" s="1">
        <f t="shared" si="12"/>
        <v>-0.52763274208237199</v>
      </c>
      <c r="AT41" s="1">
        <f t="shared" si="13"/>
        <v>0.53649337051456847</v>
      </c>
      <c r="AU41" s="1">
        <f t="shared" si="14"/>
        <v>0.74193734472937733</v>
      </c>
    </row>
    <row r="42" spans="1:47" ht="18.75" x14ac:dyDescent="0.3">
      <c r="A42">
        <v>2014</v>
      </c>
      <c r="B42" s="1">
        <v>2.0699999999999998</v>
      </c>
      <c r="C42" s="1">
        <v>2.4500000000000002</v>
      </c>
      <c r="D42" s="1">
        <v>0.47</v>
      </c>
      <c r="E42" s="1">
        <v>0.06</v>
      </c>
      <c r="F42" s="1">
        <v>2E-3</v>
      </c>
      <c r="G42" s="1">
        <v>7.0000000000000007E-2</v>
      </c>
      <c r="H42" s="1">
        <v>0.52</v>
      </c>
      <c r="I42" s="1">
        <v>0.26</v>
      </c>
      <c r="J42" s="1">
        <v>2E-3</v>
      </c>
      <c r="K42" s="1">
        <v>1.45</v>
      </c>
      <c r="L42" s="1">
        <v>1E-3</v>
      </c>
      <c r="M42" s="1">
        <v>0.02</v>
      </c>
      <c r="N42" s="1"/>
      <c r="O42" s="8">
        <v>1.52</v>
      </c>
      <c r="P42" s="6">
        <f t="shared" si="16"/>
        <v>1</v>
      </c>
      <c r="Q42" s="6">
        <f t="shared" si="15"/>
        <v>498</v>
      </c>
      <c r="S42" s="6"/>
      <c r="AI42">
        <v>2005</v>
      </c>
      <c r="AJ42" s="1">
        <f t="shared" si="3"/>
        <v>0.72754860727727766</v>
      </c>
      <c r="AK42" s="1">
        <f t="shared" si="4"/>
        <v>0.89608802455663572</v>
      </c>
      <c r="AL42" s="1">
        <f t="shared" si="5"/>
        <v>-0.75502258427803282</v>
      </c>
      <c r="AM42" s="1">
        <f t="shared" si="6"/>
        <v>-2.8134107167600364</v>
      </c>
      <c r="AN42" s="1">
        <f t="shared" si="7"/>
        <v>-6.2146080984221914</v>
      </c>
      <c r="AO42" s="1">
        <f t="shared" si="8"/>
        <v>-2.6592600369327779</v>
      </c>
      <c r="AP42" s="1">
        <f t="shared" si="9"/>
        <v>-0.65392646740666394</v>
      </c>
      <c r="AQ42" s="1">
        <f t="shared" si="10"/>
        <v>-1.3470736479666092</v>
      </c>
      <c r="AR42" s="1">
        <f t="shared" si="11"/>
        <v>-6.2146080984221914</v>
      </c>
      <c r="AS42" s="1">
        <f t="shared" si="12"/>
        <v>0.37156355643248301</v>
      </c>
      <c r="AT42" s="1">
        <f t="shared" si="13"/>
        <v>-6.9077552789821368</v>
      </c>
      <c r="AU42" s="1">
        <f t="shared" si="14"/>
        <v>-3.912023005428146</v>
      </c>
    </row>
    <row r="43" spans="1:47" ht="18.75" x14ac:dyDescent="0.3">
      <c r="A43">
        <v>2015</v>
      </c>
      <c r="B43" s="1">
        <v>0.03</v>
      </c>
      <c r="C43" s="1">
        <v>0.05</v>
      </c>
      <c r="D43" s="1">
        <v>0.19</v>
      </c>
      <c r="E43" s="1">
        <v>2E-3</v>
      </c>
      <c r="F43" s="1">
        <v>2E-3</v>
      </c>
      <c r="G43" s="1">
        <v>0.06</v>
      </c>
      <c r="H43" s="1">
        <v>0.13</v>
      </c>
      <c r="I43" s="1">
        <v>0.04</v>
      </c>
      <c r="J43" s="1">
        <v>2E-3</v>
      </c>
      <c r="K43" s="1">
        <v>1.07</v>
      </c>
      <c r="L43" s="1">
        <v>1E-3</v>
      </c>
      <c r="M43" s="1">
        <v>0.12</v>
      </c>
      <c r="N43" s="1"/>
      <c r="O43" s="8">
        <v>1.56</v>
      </c>
      <c r="P43" s="6">
        <f t="shared" si="16"/>
        <v>0</v>
      </c>
      <c r="Q43" s="6">
        <f t="shared" si="15"/>
        <v>498</v>
      </c>
      <c r="S43" s="6"/>
      <c r="AI43">
        <v>2006</v>
      </c>
      <c r="AJ43" s="1">
        <f t="shared" si="3"/>
        <v>-3.5065578973199818</v>
      </c>
      <c r="AK43" s="1">
        <f t="shared" si="4"/>
        <v>-2.9957322735539909</v>
      </c>
      <c r="AL43" s="1">
        <f t="shared" si="5"/>
        <v>-1.6607312068216509</v>
      </c>
      <c r="AM43" s="1">
        <f t="shared" si="6"/>
        <v>-6.2146080984221914</v>
      </c>
      <c r="AN43" s="1">
        <f t="shared" si="7"/>
        <v>-6.2146080984221914</v>
      </c>
      <c r="AO43" s="1">
        <f t="shared" si="8"/>
        <v>-2.8134107167600364</v>
      </c>
      <c r="AP43" s="1">
        <f t="shared" si="9"/>
        <v>-2.0402208285265546</v>
      </c>
      <c r="AQ43" s="1">
        <f t="shared" si="10"/>
        <v>-3.2188758248682006</v>
      </c>
      <c r="AR43" s="1">
        <f t="shared" si="11"/>
        <v>-6.2146080984221914</v>
      </c>
      <c r="AS43" s="1">
        <f t="shared" si="12"/>
        <v>6.7658648473814864E-2</v>
      </c>
      <c r="AT43" s="1">
        <f t="shared" si="13"/>
        <v>-6.9077552789821368</v>
      </c>
      <c r="AU43" s="1">
        <f t="shared" si="14"/>
        <v>-2.120263536200091</v>
      </c>
    </row>
    <row r="44" spans="1:47" ht="18.75" x14ac:dyDescent="0.3">
      <c r="A44">
        <v>2016</v>
      </c>
      <c r="B44" s="1">
        <v>0.06</v>
      </c>
      <c r="C44" s="1">
        <v>0.16</v>
      </c>
      <c r="D44" s="1">
        <v>2E-3</v>
      </c>
      <c r="E44" s="1">
        <v>0.08</v>
      </c>
      <c r="F44" s="1">
        <v>2E-3</v>
      </c>
      <c r="G44" s="1">
        <v>1E-3</v>
      </c>
      <c r="H44" s="1">
        <v>0.28999999999999998</v>
      </c>
      <c r="I44" s="1">
        <v>0.76</v>
      </c>
      <c r="J44" s="1">
        <v>0.67</v>
      </c>
      <c r="K44" s="1">
        <v>1E-3</v>
      </c>
      <c r="L44" s="1">
        <v>0.64</v>
      </c>
      <c r="M44" s="1">
        <v>7.0000000000000007E-2</v>
      </c>
      <c r="N44" s="1"/>
      <c r="O44" s="8">
        <v>1.6</v>
      </c>
      <c r="P44" s="6">
        <f t="shared" si="16"/>
        <v>2</v>
      </c>
      <c r="Q44" s="6">
        <f t="shared" si="15"/>
        <v>500</v>
      </c>
      <c r="S44" s="6"/>
      <c r="AI44">
        <v>2007</v>
      </c>
      <c r="AJ44" s="1">
        <f t="shared" si="3"/>
        <v>-2.8134107167600364</v>
      </c>
      <c r="AK44" s="1">
        <f t="shared" si="4"/>
        <v>-1.8325814637483102</v>
      </c>
      <c r="AL44" s="1">
        <f t="shared" si="5"/>
        <v>-6.2146080984221914</v>
      </c>
      <c r="AM44" s="1">
        <f t="shared" si="6"/>
        <v>-2.5257286443082556</v>
      </c>
      <c r="AN44" s="1">
        <f t="shared" si="7"/>
        <v>-6.2146080984221914</v>
      </c>
      <c r="AO44" s="1">
        <f t="shared" si="8"/>
        <v>-6.9077552789821368</v>
      </c>
      <c r="AP44" s="1">
        <f t="shared" si="9"/>
        <v>-1.2378743560016174</v>
      </c>
      <c r="AQ44" s="1">
        <f t="shared" si="10"/>
        <v>-0.2744368457017603</v>
      </c>
      <c r="AR44" s="1">
        <f t="shared" si="11"/>
        <v>-0.40047756659712525</v>
      </c>
      <c r="AS44" s="1">
        <f t="shared" si="12"/>
        <v>-6.9077552789821368</v>
      </c>
      <c r="AT44" s="1">
        <f t="shared" si="13"/>
        <v>-0.44628710262841947</v>
      </c>
      <c r="AU44" s="1">
        <f t="shared" si="14"/>
        <v>-2.6592600369327779</v>
      </c>
    </row>
    <row r="45" spans="1:47" ht="18.75" x14ac:dyDescent="0.3">
      <c r="A45">
        <v>2017</v>
      </c>
      <c r="B45" s="1">
        <v>0.56999999999999995</v>
      </c>
      <c r="C45" s="1">
        <v>0.05</v>
      </c>
      <c r="D45" s="1">
        <v>0.08</v>
      </c>
      <c r="E45" s="1">
        <v>1E-3</v>
      </c>
      <c r="F45" s="1">
        <v>0.13</v>
      </c>
      <c r="G45" s="1">
        <v>2E-3</v>
      </c>
      <c r="H45" s="1">
        <v>0.08</v>
      </c>
      <c r="I45" s="1">
        <v>7.0000000000000007E-2</v>
      </c>
      <c r="J45" s="1">
        <v>0.03</v>
      </c>
      <c r="K45" s="1">
        <v>0.01</v>
      </c>
      <c r="L45" s="1">
        <v>0.47</v>
      </c>
      <c r="M45" s="1">
        <v>1.1499999999999999</v>
      </c>
      <c r="N45" s="1"/>
      <c r="O45" s="8">
        <v>1.6400000000000001</v>
      </c>
      <c r="P45" s="6">
        <f t="shared" si="16"/>
        <v>2</v>
      </c>
      <c r="Q45" s="6">
        <f t="shared" si="15"/>
        <v>502</v>
      </c>
      <c r="S45" s="6"/>
      <c r="AI45">
        <v>2008</v>
      </c>
      <c r="AJ45" s="1">
        <f t="shared" si="3"/>
        <v>-0.56211891815354131</v>
      </c>
      <c r="AK45" s="1">
        <f t="shared" si="4"/>
        <v>-2.9957322735539909</v>
      </c>
      <c r="AL45" s="1">
        <f t="shared" si="5"/>
        <v>-2.5257286443082556</v>
      </c>
      <c r="AM45" s="1">
        <f t="shared" si="6"/>
        <v>-6.9077552789821368</v>
      </c>
      <c r="AN45" s="1">
        <f t="shared" si="7"/>
        <v>-2.0402208285265546</v>
      </c>
      <c r="AO45" s="1">
        <f t="shared" si="8"/>
        <v>-6.2146080984221914</v>
      </c>
      <c r="AP45" s="1">
        <f t="shared" si="9"/>
        <v>-2.5257286443082556</v>
      </c>
      <c r="AQ45" s="1">
        <f t="shared" si="10"/>
        <v>-2.6592600369327779</v>
      </c>
      <c r="AR45" s="1">
        <f t="shared" si="11"/>
        <v>-3.5065578973199818</v>
      </c>
      <c r="AS45" s="1">
        <f t="shared" si="12"/>
        <v>-4.6051701859880909</v>
      </c>
      <c r="AT45" s="1">
        <f t="shared" si="13"/>
        <v>-0.75502258427803282</v>
      </c>
      <c r="AU45" s="1">
        <f t="shared" si="14"/>
        <v>0.13976194237515863</v>
      </c>
    </row>
    <row r="46" spans="1:47" ht="18.75" x14ac:dyDescent="0.3">
      <c r="A46">
        <v>2018</v>
      </c>
      <c r="B46" s="1">
        <v>0.04</v>
      </c>
      <c r="C46" s="1">
        <v>0.78</v>
      </c>
      <c r="D46" s="1">
        <v>2E-3</v>
      </c>
      <c r="E46" s="1">
        <v>0.05</v>
      </c>
      <c r="F46" s="1">
        <v>1E-3</v>
      </c>
      <c r="G46" s="1">
        <v>0.1</v>
      </c>
      <c r="H46" s="1">
        <v>0.28999999999999998</v>
      </c>
      <c r="I46" s="1">
        <v>0.02</v>
      </c>
      <c r="J46" s="1">
        <v>2E-3</v>
      </c>
      <c r="K46" s="1">
        <v>2E-3</v>
      </c>
      <c r="L46" s="1">
        <v>0.02</v>
      </c>
      <c r="M46" s="1">
        <v>0.28999999999999998</v>
      </c>
      <c r="N46" s="1"/>
      <c r="O46" s="8">
        <v>1.68</v>
      </c>
      <c r="P46" s="6">
        <f t="shared" si="16"/>
        <v>1</v>
      </c>
      <c r="Q46" s="6">
        <f t="shared" si="15"/>
        <v>503</v>
      </c>
      <c r="S46" s="6"/>
      <c r="AI46">
        <v>2009</v>
      </c>
      <c r="AJ46" s="1">
        <f t="shared" si="3"/>
        <v>-3.2188758248682006</v>
      </c>
      <c r="AK46" s="1">
        <f t="shared" si="4"/>
        <v>-0.24846135929849961</v>
      </c>
      <c r="AL46" s="1">
        <f t="shared" si="5"/>
        <v>-6.2146080984221914</v>
      </c>
      <c r="AM46" s="1">
        <f t="shared" si="6"/>
        <v>-2.9957322735539909</v>
      </c>
      <c r="AN46" s="1">
        <f t="shared" si="7"/>
        <v>-6.9077552789821368</v>
      </c>
      <c r="AO46" s="1">
        <f t="shared" si="8"/>
        <v>-2.3025850929940455</v>
      </c>
      <c r="AP46" s="1">
        <f t="shared" si="9"/>
        <v>-1.2378743560016174</v>
      </c>
      <c r="AQ46" s="1">
        <f t="shared" si="10"/>
        <v>-3.912023005428146</v>
      </c>
      <c r="AR46" s="1">
        <f t="shared" si="11"/>
        <v>-6.2146080984221914</v>
      </c>
      <c r="AS46" s="1">
        <f t="shared" si="12"/>
        <v>-6.2146080984221914</v>
      </c>
      <c r="AT46" s="1">
        <f t="shared" si="13"/>
        <v>-3.912023005428146</v>
      </c>
      <c r="AU46" s="1">
        <f t="shared" si="14"/>
        <v>-1.2378743560016174</v>
      </c>
    </row>
    <row r="47" spans="1:47" ht="18.75" x14ac:dyDescent="0.3">
      <c r="A47">
        <v>2019</v>
      </c>
      <c r="B47" s="1">
        <v>2.04</v>
      </c>
      <c r="C47" s="1">
        <v>1.05</v>
      </c>
      <c r="D47" s="1">
        <v>0.15</v>
      </c>
      <c r="E47" s="1">
        <v>0.05</v>
      </c>
      <c r="F47" s="1">
        <v>2E-3</v>
      </c>
      <c r="G47" s="1">
        <v>2E-3</v>
      </c>
      <c r="H47" s="1">
        <v>2E-3</v>
      </c>
      <c r="I47" s="1">
        <v>2E-3</v>
      </c>
      <c r="J47" s="1">
        <v>0.01</v>
      </c>
      <c r="K47" s="1">
        <v>0.82</v>
      </c>
      <c r="L47" s="1">
        <v>0.01</v>
      </c>
      <c r="M47" s="1">
        <v>1.77</v>
      </c>
      <c r="N47" s="1"/>
      <c r="O47" s="8">
        <v>1.72</v>
      </c>
      <c r="P47" s="6">
        <f t="shared" si="16"/>
        <v>2</v>
      </c>
      <c r="Q47" s="6">
        <f t="shared" si="15"/>
        <v>505</v>
      </c>
      <c r="S47" s="6"/>
      <c r="AI47">
        <v>2010</v>
      </c>
      <c r="AJ47" s="1">
        <f t="shared" si="3"/>
        <v>0.71294980785612505</v>
      </c>
      <c r="AK47" s="1">
        <f t="shared" si="4"/>
        <v>4.8790164169432049E-2</v>
      </c>
      <c r="AL47" s="1">
        <f t="shared" si="5"/>
        <v>-1.8971199848858813</v>
      </c>
      <c r="AM47" s="1">
        <f t="shared" si="6"/>
        <v>-2.9957322735539909</v>
      </c>
      <c r="AN47" s="1">
        <f t="shared" si="7"/>
        <v>-6.2146080984221914</v>
      </c>
      <c r="AO47" s="1">
        <f t="shared" si="8"/>
        <v>-6.2146080984221914</v>
      </c>
      <c r="AP47" s="1">
        <f t="shared" si="9"/>
        <v>-6.2146080984221914</v>
      </c>
      <c r="AQ47" s="1">
        <f t="shared" si="10"/>
        <v>-6.2146080984221914</v>
      </c>
      <c r="AR47" s="1">
        <f t="shared" si="11"/>
        <v>-4.6051701859880909</v>
      </c>
      <c r="AS47" s="1">
        <f t="shared" si="12"/>
        <v>-0.19845093872383832</v>
      </c>
      <c r="AT47" s="1">
        <f t="shared" si="13"/>
        <v>-4.6051701859880909</v>
      </c>
      <c r="AU47" s="1">
        <f t="shared" si="14"/>
        <v>0.5709795465857378</v>
      </c>
    </row>
    <row r="48" spans="1:47" ht="19.5" thickBot="1" x14ac:dyDescent="0.35">
      <c r="A48">
        <v>2020</v>
      </c>
      <c r="B48" s="1">
        <v>0.01</v>
      </c>
      <c r="C48" s="1">
        <v>7.0000000000000007E-2</v>
      </c>
      <c r="D48" s="1">
        <v>0.17</v>
      </c>
      <c r="E48" s="1">
        <v>1E-3</v>
      </c>
      <c r="F48" s="1">
        <v>0.01</v>
      </c>
      <c r="G48" s="1">
        <v>1E-3</v>
      </c>
      <c r="H48" s="1">
        <v>0.83</v>
      </c>
      <c r="I48" s="1">
        <v>0.01</v>
      </c>
      <c r="J48" s="1">
        <v>0.78</v>
      </c>
      <c r="K48" s="1">
        <v>0.21</v>
      </c>
      <c r="L48" s="1">
        <v>0.11</v>
      </c>
      <c r="M48" s="1">
        <v>0.14000000000000001</v>
      </c>
      <c r="N48" s="1"/>
      <c r="O48" s="8">
        <v>1.76</v>
      </c>
      <c r="P48" s="6">
        <f t="shared" si="16"/>
        <v>0</v>
      </c>
      <c r="Q48" s="6">
        <f t="shared" si="15"/>
        <v>505</v>
      </c>
      <c r="S48" s="6"/>
      <c r="AI48">
        <v>2011</v>
      </c>
      <c r="AJ48" s="1">
        <f t="shared" si="3"/>
        <v>-4.6051701859880909</v>
      </c>
      <c r="AK48" s="1">
        <f t="shared" si="4"/>
        <v>-2.6592600369327779</v>
      </c>
      <c r="AL48" s="1">
        <f t="shared" si="5"/>
        <v>-1.7719568419318752</v>
      </c>
      <c r="AM48" s="1">
        <f t="shared" si="6"/>
        <v>-6.9077552789821368</v>
      </c>
      <c r="AN48" s="1">
        <f t="shared" si="7"/>
        <v>-4.6051701859880909</v>
      </c>
      <c r="AO48" s="1">
        <f t="shared" si="8"/>
        <v>-6.9077552789821368</v>
      </c>
      <c r="AP48" s="1">
        <f t="shared" si="9"/>
        <v>-0.18632957819149348</v>
      </c>
      <c r="AQ48" s="1">
        <f t="shared" si="10"/>
        <v>-4.6051701859880909</v>
      </c>
      <c r="AR48" s="1">
        <f t="shared" si="11"/>
        <v>-0.24846135929849961</v>
      </c>
      <c r="AS48" s="1">
        <f t="shared" si="12"/>
        <v>-1.5606477482646683</v>
      </c>
      <c r="AT48" s="1">
        <f t="shared" si="13"/>
        <v>-2.2072749131897207</v>
      </c>
      <c r="AU48" s="1">
        <f t="shared" si="14"/>
        <v>-1.9661128563728327</v>
      </c>
    </row>
    <row r="49" spans="1:30" ht="18.75" x14ac:dyDescent="0.3">
      <c r="N49" s="1"/>
      <c r="O49" s="8">
        <v>1.8</v>
      </c>
      <c r="P49" s="6">
        <f t="shared" si="16"/>
        <v>3</v>
      </c>
      <c r="Q49" s="6">
        <f t="shared" si="15"/>
        <v>508</v>
      </c>
      <c r="S49" s="6"/>
      <c r="T49" s="38"/>
      <c r="U49" s="54" t="s">
        <v>102</v>
      </c>
      <c r="V49" s="39"/>
      <c r="W49" s="39"/>
      <c r="X49" s="39"/>
      <c r="Y49" s="39"/>
      <c r="Z49" s="39"/>
      <c r="AA49" s="39"/>
      <c r="AB49" s="39"/>
      <c r="AC49" s="40"/>
      <c r="AD49" s="41"/>
    </row>
    <row r="50" spans="1:30" ht="18.75" x14ac:dyDescent="0.3">
      <c r="N50" s="1"/>
      <c r="O50" s="8">
        <v>1.84</v>
      </c>
      <c r="P50" s="6">
        <f t="shared" si="16"/>
        <v>1</v>
      </c>
      <c r="Q50" s="6">
        <f t="shared" si="15"/>
        <v>509</v>
      </c>
      <c r="S50" s="6"/>
      <c r="T50" s="42"/>
      <c r="U50" s="43" t="s">
        <v>27</v>
      </c>
      <c r="V50" s="43"/>
      <c r="W50" s="43" t="s">
        <v>34</v>
      </c>
      <c r="X50" s="43"/>
      <c r="Y50" s="43"/>
      <c r="Z50" s="43"/>
      <c r="AA50" s="43"/>
      <c r="AB50" s="43"/>
      <c r="AC50" s="43"/>
      <c r="AD50" s="44"/>
    </row>
    <row r="51" spans="1:30" ht="20.25" x14ac:dyDescent="0.35">
      <c r="A51" s="1"/>
      <c r="N51" s="1"/>
      <c r="O51" s="8">
        <v>1.8800000000000001</v>
      </c>
      <c r="P51" s="6">
        <f t="shared" si="16"/>
        <v>0</v>
      </c>
      <c r="Q51" s="6">
        <f t="shared" si="15"/>
        <v>509</v>
      </c>
      <c r="S51" s="6"/>
      <c r="T51" s="42"/>
      <c r="U51" s="43" t="s">
        <v>35</v>
      </c>
      <c r="V51" s="43"/>
      <c r="W51" s="43"/>
      <c r="X51" s="43"/>
      <c r="Y51" s="43"/>
      <c r="Z51" s="43" t="s">
        <v>30</v>
      </c>
      <c r="AA51" s="45">
        <f>(LN(X35)-Y29)/Y30</f>
        <v>1.7027469285453074</v>
      </c>
      <c r="AB51" s="43"/>
      <c r="AC51" s="43"/>
      <c r="AD51" s="44"/>
    </row>
    <row r="52" spans="1:30" ht="18.75" x14ac:dyDescent="0.3">
      <c r="N52" s="1"/>
      <c r="O52" s="8">
        <v>1.92</v>
      </c>
      <c r="P52" s="6">
        <f t="shared" si="16"/>
        <v>0</v>
      </c>
      <c r="Q52" s="6">
        <f t="shared" si="15"/>
        <v>509</v>
      </c>
      <c r="S52" s="6"/>
      <c r="T52" s="42"/>
      <c r="U52" s="43"/>
      <c r="V52" s="43"/>
      <c r="W52" s="43"/>
      <c r="X52" s="43"/>
      <c r="Y52" s="43"/>
      <c r="Z52" s="43"/>
      <c r="AA52" s="43"/>
      <c r="AB52" s="43"/>
      <c r="AC52" s="43"/>
      <c r="AD52" s="44"/>
    </row>
    <row r="53" spans="1:30" ht="18.75" x14ac:dyDescent="0.3">
      <c r="N53" s="1"/>
      <c r="O53" s="8">
        <v>1.96</v>
      </c>
      <c r="P53" s="6">
        <f t="shared" si="16"/>
        <v>1</v>
      </c>
      <c r="Q53" s="6">
        <f t="shared" si="15"/>
        <v>510</v>
      </c>
      <c r="S53" s="6"/>
      <c r="T53" s="42"/>
      <c r="U53" s="43" t="s">
        <v>80</v>
      </c>
      <c r="V53" s="43"/>
      <c r="W53" s="43"/>
      <c r="X53" s="43"/>
      <c r="Y53" s="43"/>
      <c r="Z53" s="43"/>
      <c r="AA53" s="46"/>
      <c r="AB53" s="43"/>
      <c r="AC53" s="43"/>
      <c r="AD53" s="44"/>
    </row>
    <row r="54" spans="1:30" ht="18.75" x14ac:dyDescent="0.3">
      <c r="N54" s="1"/>
      <c r="O54" s="8">
        <v>2</v>
      </c>
      <c r="P54" s="6">
        <f t="shared" si="16"/>
        <v>1</v>
      </c>
      <c r="Q54" s="6">
        <f t="shared" si="15"/>
        <v>511</v>
      </c>
      <c r="S54" s="6"/>
      <c r="T54" s="42"/>
      <c r="U54" s="43" t="s">
        <v>90</v>
      </c>
      <c r="V54" s="43"/>
      <c r="W54" s="43"/>
      <c r="X54" s="43"/>
      <c r="Y54" s="43"/>
      <c r="Z54" s="46"/>
      <c r="AA54" s="43"/>
      <c r="AB54" s="43"/>
      <c r="AC54" s="43"/>
      <c r="AD54" s="44"/>
    </row>
    <row r="55" spans="1:30" ht="18.75" x14ac:dyDescent="0.3">
      <c r="N55" s="1"/>
      <c r="O55" s="8">
        <v>2.04</v>
      </c>
      <c r="P55" s="6">
        <f t="shared" si="16"/>
        <v>1</v>
      </c>
      <c r="Q55" s="6">
        <f t="shared" si="15"/>
        <v>512</v>
      </c>
      <c r="S55" s="6"/>
      <c r="T55" s="42"/>
      <c r="U55" s="43"/>
      <c r="V55" s="43"/>
      <c r="W55" s="43"/>
      <c r="X55" s="43"/>
      <c r="Y55" s="43"/>
      <c r="Z55" s="46"/>
      <c r="AA55" s="43"/>
      <c r="AB55" s="43"/>
      <c r="AC55" s="43"/>
      <c r="AD55" s="44"/>
    </row>
    <row r="56" spans="1:30" ht="18.75" x14ac:dyDescent="0.3">
      <c r="N56" s="1"/>
      <c r="O56" s="8">
        <v>2.08</v>
      </c>
      <c r="P56" s="6">
        <f t="shared" si="16"/>
        <v>2</v>
      </c>
      <c r="Q56" s="6">
        <f t="shared" si="15"/>
        <v>514</v>
      </c>
      <c r="S56" s="6"/>
      <c r="T56" s="47"/>
      <c r="U56" s="43"/>
      <c r="V56" s="43" t="s">
        <v>19</v>
      </c>
      <c r="W56" s="43"/>
      <c r="X56" s="43"/>
      <c r="Y56" s="43"/>
      <c r="Z56" s="46"/>
      <c r="AA56" s="43"/>
      <c r="AB56" s="43"/>
      <c r="AC56" s="48"/>
      <c r="AD56" s="44"/>
    </row>
    <row r="57" spans="1:30" ht="18.75" x14ac:dyDescent="0.3">
      <c r="N57" s="1"/>
      <c r="O57" s="8">
        <v>2.12</v>
      </c>
      <c r="P57" s="6">
        <f t="shared" si="16"/>
        <v>2</v>
      </c>
      <c r="Q57" s="6">
        <f t="shared" si="15"/>
        <v>516</v>
      </c>
      <c r="S57" s="6"/>
      <c r="T57" s="47"/>
      <c r="U57" s="43"/>
      <c r="V57" s="45">
        <f>_xlfn.NORM.S.DIST((LN(X35)-Y29)/Y30,TRUE)</f>
        <v>0.95569228074133505</v>
      </c>
      <c r="W57" s="43"/>
      <c r="X57" s="43"/>
      <c r="Y57" s="43"/>
      <c r="Z57" s="46"/>
      <c r="AA57" s="43"/>
      <c r="AB57" s="43"/>
      <c r="AC57" s="48"/>
      <c r="AD57" s="44"/>
    </row>
    <row r="58" spans="1:30" ht="18.75" x14ac:dyDescent="0.3">
      <c r="N58" s="1"/>
      <c r="O58" s="8">
        <v>2.16</v>
      </c>
      <c r="P58" s="6">
        <f t="shared" si="16"/>
        <v>1</v>
      </c>
      <c r="Q58" s="6">
        <f t="shared" si="15"/>
        <v>517</v>
      </c>
      <c r="T58" s="47"/>
      <c r="U58" s="43"/>
      <c r="V58" s="43"/>
      <c r="W58" s="43"/>
      <c r="X58" s="43"/>
      <c r="Y58" s="43"/>
      <c r="Z58" s="46"/>
      <c r="AA58" s="43"/>
      <c r="AB58" s="43"/>
      <c r="AC58" s="48"/>
      <c r="AD58" s="44"/>
    </row>
    <row r="59" spans="1:30" ht="18.75" x14ac:dyDescent="0.3">
      <c r="N59" s="1"/>
      <c r="O59" s="8">
        <v>2.2000000000000002</v>
      </c>
      <c r="P59" s="6">
        <f t="shared" si="16"/>
        <v>2</v>
      </c>
      <c r="Q59" s="6">
        <f t="shared" si="15"/>
        <v>519</v>
      </c>
      <c r="T59" s="47"/>
      <c r="U59" s="43" t="s">
        <v>28</v>
      </c>
      <c r="V59" s="43"/>
      <c r="W59" s="43"/>
      <c r="X59" s="43"/>
      <c r="Y59" s="43"/>
      <c r="Z59" s="46"/>
      <c r="AA59" s="43"/>
      <c r="AB59" s="43"/>
      <c r="AC59" s="48"/>
      <c r="AD59" s="44"/>
    </row>
    <row r="60" spans="1:30" ht="18.75" x14ac:dyDescent="0.3">
      <c r="N60" s="1"/>
      <c r="O60" s="8">
        <v>2.2400000000000002</v>
      </c>
      <c r="P60" s="6">
        <f t="shared" si="16"/>
        <v>1</v>
      </c>
      <c r="Q60" s="6">
        <f t="shared" si="15"/>
        <v>520</v>
      </c>
      <c r="T60" s="47"/>
      <c r="U60" s="46" t="s">
        <v>92</v>
      </c>
      <c r="V60" s="43"/>
      <c r="W60" s="43"/>
      <c r="X60" s="43"/>
      <c r="Y60" s="43"/>
      <c r="Z60" s="43"/>
      <c r="AA60" s="43"/>
      <c r="AB60" s="43"/>
      <c r="AC60" s="48"/>
      <c r="AD60" s="44"/>
    </row>
    <row r="61" spans="1:30" ht="18.75" x14ac:dyDescent="0.3">
      <c r="N61" s="1"/>
      <c r="O61" s="8">
        <v>2.2800000000000002</v>
      </c>
      <c r="P61" s="6">
        <f t="shared" si="16"/>
        <v>1</v>
      </c>
      <c r="Q61" s="6">
        <f t="shared" si="15"/>
        <v>521</v>
      </c>
      <c r="T61" s="47"/>
      <c r="U61" s="46"/>
      <c r="V61" s="46" t="s">
        <v>81</v>
      </c>
      <c r="W61" s="43"/>
      <c r="X61" s="43"/>
      <c r="Y61" s="43"/>
      <c r="Z61" s="46"/>
      <c r="AA61" s="43"/>
      <c r="AB61" s="43"/>
      <c r="AC61" s="48"/>
      <c r="AD61" s="44"/>
    </row>
    <row r="62" spans="1:30" ht="19.5" thickBot="1" x14ac:dyDescent="0.35">
      <c r="N62" s="1"/>
      <c r="O62" s="8">
        <v>2.3199999999999998</v>
      </c>
      <c r="P62" s="6">
        <f t="shared" si="16"/>
        <v>0</v>
      </c>
      <c r="Q62" s="6">
        <f t="shared" si="15"/>
        <v>521</v>
      </c>
      <c r="T62" s="49"/>
      <c r="U62" s="50"/>
      <c r="V62" s="51"/>
      <c r="W62" s="51"/>
      <c r="X62" s="51"/>
      <c r="Y62" s="51"/>
      <c r="Z62" s="50"/>
      <c r="AA62" s="51"/>
      <c r="AB62" s="51"/>
      <c r="AC62" s="52"/>
      <c r="AD62" s="53"/>
    </row>
    <row r="63" spans="1:30" ht="18.75" x14ac:dyDescent="0.3">
      <c r="N63" s="1"/>
      <c r="O63" s="8">
        <v>2.36</v>
      </c>
      <c r="P63" s="6">
        <f t="shared" si="16"/>
        <v>0</v>
      </c>
      <c r="Q63" s="6">
        <f t="shared" si="15"/>
        <v>521</v>
      </c>
    </row>
    <row r="64" spans="1:30" ht="18.75" x14ac:dyDescent="0.3">
      <c r="N64" s="1"/>
      <c r="O64" s="8">
        <v>2.4</v>
      </c>
      <c r="P64" s="6">
        <f t="shared" si="16"/>
        <v>0</v>
      </c>
      <c r="Q64" s="6">
        <f t="shared" si="15"/>
        <v>521</v>
      </c>
    </row>
    <row r="65" spans="14:17" ht="18.75" x14ac:dyDescent="0.3">
      <c r="N65" s="1"/>
      <c r="O65" s="8">
        <v>2.44</v>
      </c>
      <c r="P65" s="6">
        <f t="shared" si="16"/>
        <v>0</v>
      </c>
      <c r="Q65" s="6">
        <f t="shared" si="15"/>
        <v>521</v>
      </c>
    </row>
    <row r="66" spans="14:17" ht="18.75" x14ac:dyDescent="0.3">
      <c r="N66" s="1"/>
      <c r="O66" s="8">
        <v>2.48</v>
      </c>
      <c r="P66" s="6">
        <f t="shared" si="16"/>
        <v>2</v>
      </c>
      <c r="Q66" s="6">
        <f t="shared" si="15"/>
        <v>523</v>
      </c>
    </row>
    <row r="67" spans="14:17" ht="18.75" x14ac:dyDescent="0.3">
      <c r="N67" s="1"/>
      <c r="O67" s="8">
        <v>2.52</v>
      </c>
      <c r="P67" s="6">
        <f t="shared" si="16"/>
        <v>2</v>
      </c>
      <c r="Q67" s="6">
        <f t="shared" si="15"/>
        <v>525</v>
      </c>
    </row>
    <row r="68" spans="14:17" ht="18.75" x14ac:dyDescent="0.3">
      <c r="N68" s="1"/>
      <c r="O68" s="8">
        <v>2.56</v>
      </c>
      <c r="P68" s="6">
        <f t="shared" si="16"/>
        <v>0</v>
      </c>
      <c r="Q68" s="6">
        <f t="shared" si="15"/>
        <v>525</v>
      </c>
    </row>
    <row r="69" spans="14:17" ht="18.75" x14ac:dyDescent="0.3">
      <c r="N69" s="1"/>
      <c r="O69" s="8">
        <v>2.6</v>
      </c>
      <c r="P69" s="6">
        <f t="shared" si="16"/>
        <v>0</v>
      </c>
      <c r="Q69" s="6">
        <f t="shared" ref="Q69:Q100" si="17">COUNTIFS(Rainfall,"&lt;="&amp;O69)</f>
        <v>525</v>
      </c>
    </row>
    <row r="70" spans="14:17" ht="18.75" x14ac:dyDescent="0.3">
      <c r="N70" s="1"/>
      <c r="O70" s="8">
        <v>2.64</v>
      </c>
      <c r="P70" s="6">
        <f t="shared" ref="P70:P101" si="18">Q70-Q69</f>
        <v>0</v>
      </c>
      <c r="Q70" s="6">
        <f t="shared" si="17"/>
        <v>525</v>
      </c>
    </row>
    <row r="71" spans="14:17" ht="18.75" x14ac:dyDescent="0.3">
      <c r="N71" s="1"/>
      <c r="O71" s="8">
        <v>2.68</v>
      </c>
      <c r="P71" s="6">
        <f t="shared" si="18"/>
        <v>0</v>
      </c>
      <c r="Q71" s="6">
        <f t="shared" si="17"/>
        <v>525</v>
      </c>
    </row>
    <row r="72" spans="14:17" ht="18.75" x14ac:dyDescent="0.3">
      <c r="N72" s="1"/>
      <c r="O72" s="8">
        <v>2.72</v>
      </c>
      <c r="P72" s="6">
        <f t="shared" si="18"/>
        <v>0</v>
      </c>
      <c r="Q72" s="6">
        <f t="shared" si="17"/>
        <v>525</v>
      </c>
    </row>
    <row r="73" spans="14:17" ht="18.75" x14ac:dyDescent="0.3">
      <c r="N73" s="1"/>
      <c r="O73" s="8">
        <v>2.7600000000000002</v>
      </c>
      <c r="P73" s="6">
        <f t="shared" si="18"/>
        <v>0</v>
      </c>
      <c r="Q73" s="6">
        <f t="shared" si="17"/>
        <v>525</v>
      </c>
    </row>
    <row r="74" spans="14:17" ht="18.75" x14ac:dyDescent="0.3">
      <c r="N74" s="1"/>
      <c r="O74" s="8">
        <v>2.8000000000000003</v>
      </c>
      <c r="P74" s="6">
        <f t="shared" si="18"/>
        <v>0</v>
      </c>
      <c r="Q74" s="6">
        <f t="shared" si="17"/>
        <v>525</v>
      </c>
    </row>
    <row r="75" spans="14:17" ht="18.75" x14ac:dyDescent="0.3">
      <c r="N75" s="1"/>
      <c r="O75" s="8">
        <v>2.84</v>
      </c>
      <c r="P75" s="6">
        <f t="shared" si="18"/>
        <v>0</v>
      </c>
      <c r="Q75" s="6">
        <f t="shared" si="17"/>
        <v>525</v>
      </c>
    </row>
    <row r="76" spans="14:17" ht="18.75" x14ac:dyDescent="0.3">
      <c r="N76" s="1"/>
      <c r="O76" s="8">
        <v>2.88</v>
      </c>
      <c r="P76" s="6">
        <f t="shared" si="18"/>
        <v>0</v>
      </c>
      <c r="Q76" s="6">
        <f t="shared" si="17"/>
        <v>525</v>
      </c>
    </row>
    <row r="77" spans="14:17" ht="18.75" x14ac:dyDescent="0.3">
      <c r="N77" s="1"/>
      <c r="O77" s="8">
        <v>2.92</v>
      </c>
      <c r="P77" s="6">
        <f t="shared" si="18"/>
        <v>1</v>
      </c>
      <c r="Q77" s="6">
        <f t="shared" si="17"/>
        <v>526</v>
      </c>
    </row>
    <row r="78" spans="14:17" ht="18.75" x14ac:dyDescent="0.3">
      <c r="N78" s="1"/>
      <c r="O78" s="8">
        <v>2.96</v>
      </c>
      <c r="P78" s="6">
        <f t="shared" si="18"/>
        <v>0</v>
      </c>
      <c r="Q78" s="6">
        <f t="shared" si="17"/>
        <v>526</v>
      </c>
    </row>
    <row r="79" spans="14:17" ht="18.75" x14ac:dyDescent="0.3">
      <c r="N79" s="1"/>
      <c r="O79" s="8">
        <v>3</v>
      </c>
      <c r="P79" s="6">
        <f t="shared" si="18"/>
        <v>1</v>
      </c>
      <c r="Q79" s="6">
        <f t="shared" si="17"/>
        <v>527</v>
      </c>
    </row>
    <row r="80" spans="14:17" ht="18.75" x14ac:dyDescent="0.3">
      <c r="N80" s="1"/>
      <c r="O80" s="8">
        <v>3.04</v>
      </c>
      <c r="P80" s="6">
        <f t="shared" si="18"/>
        <v>0</v>
      </c>
      <c r="Q80" s="6">
        <f t="shared" si="17"/>
        <v>527</v>
      </c>
    </row>
    <row r="81" spans="14:17" ht="18.75" x14ac:dyDescent="0.3">
      <c r="N81" s="1"/>
      <c r="O81" s="8">
        <v>3.08</v>
      </c>
      <c r="P81" s="6">
        <f t="shared" si="18"/>
        <v>0</v>
      </c>
      <c r="Q81" s="6">
        <f t="shared" si="17"/>
        <v>527</v>
      </c>
    </row>
    <row r="82" spans="14:17" ht="18.75" x14ac:dyDescent="0.3">
      <c r="N82" s="1"/>
      <c r="O82" s="8">
        <v>3.12</v>
      </c>
      <c r="P82" s="6">
        <f t="shared" si="18"/>
        <v>0</v>
      </c>
      <c r="Q82" s="6">
        <f t="shared" si="17"/>
        <v>527</v>
      </c>
    </row>
    <row r="83" spans="14:17" ht="18.75" x14ac:dyDescent="0.3">
      <c r="N83" s="1"/>
      <c r="O83" s="8">
        <v>3.16</v>
      </c>
      <c r="P83" s="6">
        <f t="shared" si="18"/>
        <v>0</v>
      </c>
      <c r="Q83" s="6">
        <f t="shared" si="17"/>
        <v>527</v>
      </c>
    </row>
    <row r="84" spans="14:17" ht="18.75" x14ac:dyDescent="0.3">
      <c r="N84" s="1"/>
      <c r="O84" s="8">
        <v>3.2</v>
      </c>
      <c r="P84" s="6">
        <f t="shared" si="18"/>
        <v>0</v>
      </c>
      <c r="Q84" s="6">
        <f t="shared" si="17"/>
        <v>527</v>
      </c>
    </row>
    <row r="85" spans="14:17" ht="18.75" x14ac:dyDescent="0.3">
      <c r="N85" s="1"/>
      <c r="O85" s="8">
        <v>3.24</v>
      </c>
      <c r="P85" s="6">
        <f t="shared" si="18"/>
        <v>0</v>
      </c>
      <c r="Q85" s="6">
        <f t="shared" si="17"/>
        <v>527</v>
      </c>
    </row>
    <row r="86" spans="14:17" ht="18.75" x14ac:dyDescent="0.3">
      <c r="N86" s="1"/>
      <c r="O86" s="8">
        <v>3.2800000000000002</v>
      </c>
      <c r="P86" s="6">
        <f t="shared" si="18"/>
        <v>0</v>
      </c>
      <c r="Q86" s="6">
        <f t="shared" si="17"/>
        <v>527</v>
      </c>
    </row>
    <row r="87" spans="14:17" ht="18.75" x14ac:dyDescent="0.3">
      <c r="N87" s="1"/>
      <c r="O87" s="8">
        <v>3.3200000000000003</v>
      </c>
      <c r="P87" s="6">
        <f t="shared" si="18"/>
        <v>0</v>
      </c>
      <c r="Q87" s="6">
        <f t="shared" si="17"/>
        <v>527</v>
      </c>
    </row>
    <row r="88" spans="14:17" ht="18.75" x14ac:dyDescent="0.3">
      <c r="N88" s="1"/>
      <c r="O88" s="8">
        <v>3.36</v>
      </c>
      <c r="P88" s="6">
        <f t="shared" si="18"/>
        <v>0</v>
      </c>
      <c r="Q88" s="6">
        <f t="shared" si="17"/>
        <v>527</v>
      </c>
    </row>
    <row r="89" spans="14:17" ht="18.75" x14ac:dyDescent="0.3">
      <c r="N89" s="1"/>
      <c r="O89" s="8">
        <v>3.4</v>
      </c>
      <c r="P89" s="6">
        <f t="shared" si="18"/>
        <v>0</v>
      </c>
      <c r="Q89" s="6">
        <f t="shared" si="17"/>
        <v>527</v>
      </c>
    </row>
    <row r="90" spans="14:17" ht="18.75" x14ac:dyDescent="0.3">
      <c r="N90" s="1"/>
      <c r="O90" s="8">
        <v>3.44</v>
      </c>
      <c r="P90" s="6">
        <f t="shared" si="18"/>
        <v>0</v>
      </c>
      <c r="Q90" s="6">
        <f t="shared" si="17"/>
        <v>527</v>
      </c>
    </row>
    <row r="91" spans="14:17" ht="18.75" x14ac:dyDescent="0.3">
      <c r="N91" s="1"/>
      <c r="O91" s="8">
        <v>3.48</v>
      </c>
      <c r="P91" s="6">
        <f t="shared" si="18"/>
        <v>0</v>
      </c>
      <c r="Q91" s="6">
        <f t="shared" si="17"/>
        <v>527</v>
      </c>
    </row>
    <row r="92" spans="14:17" ht="18.75" x14ac:dyDescent="0.3">
      <c r="N92" s="1"/>
      <c r="O92" s="8">
        <v>3.52</v>
      </c>
      <c r="P92" s="6">
        <f t="shared" si="18"/>
        <v>0</v>
      </c>
      <c r="Q92" s="6">
        <f t="shared" si="17"/>
        <v>527</v>
      </c>
    </row>
    <row r="93" spans="14:17" ht="18.75" x14ac:dyDescent="0.3">
      <c r="N93" s="1"/>
      <c r="O93" s="8">
        <v>3.56</v>
      </c>
      <c r="P93" s="6">
        <f t="shared" si="18"/>
        <v>0</v>
      </c>
      <c r="Q93" s="6">
        <f t="shared" si="17"/>
        <v>527</v>
      </c>
    </row>
    <row r="94" spans="14:17" ht="18.75" x14ac:dyDescent="0.3">
      <c r="N94" s="1"/>
      <c r="O94" s="8">
        <v>3.6</v>
      </c>
      <c r="P94" s="6">
        <f t="shared" si="18"/>
        <v>0</v>
      </c>
      <c r="Q94" s="6">
        <f t="shared" si="17"/>
        <v>527</v>
      </c>
    </row>
    <row r="95" spans="14:17" ht="18.75" x14ac:dyDescent="0.3">
      <c r="N95" s="1"/>
      <c r="O95" s="8">
        <v>3.64</v>
      </c>
      <c r="P95" s="6">
        <f t="shared" si="18"/>
        <v>0</v>
      </c>
      <c r="Q95" s="6">
        <f t="shared" si="17"/>
        <v>527</v>
      </c>
    </row>
    <row r="96" spans="14:17" ht="18.75" x14ac:dyDescent="0.3">
      <c r="N96" s="1"/>
      <c r="O96" s="8">
        <v>3.68</v>
      </c>
      <c r="P96" s="6">
        <f t="shared" si="18"/>
        <v>0</v>
      </c>
      <c r="Q96" s="6">
        <f t="shared" si="17"/>
        <v>527</v>
      </c>
    </row>
    <row r="97" spans="14:17" ht="18.75" x14ac:dyDescent="0.3">
      <c r="N97" s="1"/>
      <c r="O97" s="8">
        <v>3.72</v>
      </c>
      <c r="P97" s="6">
        <f t="shared" si="18"/>
        <v>0</v>
      </c>
      <c r="Q97" s="6">
        <f t="shared" si="17"/>
        <v>527</v>
      </c>
    </row>
    <row r="98" spans="14:17" ht="18.75" x14ac:dyDescent="0.3">
      <c r="N98" s="1"/>
      <c r="O98" s="8">
        <v>3.7600000000000002</v>
      </c>
      <c r="P98" s="6">
        <f t="shared" si="18"/>
        <v>0</v>
      </c>
      <c r="Q98" s="6">
        <f t="shared" si="17"/>
        <v>527</v>
      </c>
    </row>
    <row r="99" spans="14:17" ht="18.75" x14ac:dyDescent="0.3">
      <c r="N99" s="1"/>
      <c r="O99" s="8">
        <v>3.8000000000000003</v>
      </c>
      <c r="P99" s="6">
        <f t="shared" si="18"/>
        <v>0</v>
      </c>
      <c r="Q99" s="6">
        <f t="shared" si="17"/>
        <v>527</v>
      </c>
    </row>
    <row r="100" spans="14:17" ht="18.75" x14ac:dyDescent="0.3">
      <c r="N100" s="1"/>
      <c r="O100" s="8">
        <v>3.84</v>
      </c>
      <c r="P100" s="6">
        <f t="shared" si="18"/>
        <v>0</v>
      </c>
      <c r="Q100" s="6">
        <f t="shared" si="17"/>
        <v>527</v>
      </c>
    </row>
    <row r="101" spans="14:17" ht="18.75" x14ac:dyDescent="0.3">
      <c r="N101" s="1"/>
      <c r="O101" s="8">
        <v>3.88</v>
      </c>
      <c r="P101" s="6">
        <f t="shared" si="18"/>
        <v>0</v>
      </c>
      <c r="Q101" s="6">
        <f t="shared" ref="Q101:Q124" si="19">COUNTIFS(Rainfall,"&lt;="&amp;O101)</f>
        <v>527</v>
      </c>
    </row>
    <row r="102" spans="14:17" ht="18.75" x14ac:dyDescent="0.3">
      <c r="N102" s="1"/>
      <c r="O102" s="8">
        <v>3.92</v>
      </c>
      <c r="P102" s="6">
        <f t="shared" ref="P102:P124" si="20">Q102-Q101</f>
        <v>0</v>
      </c>
      <c r="Q102" s="6">
        <f t="shared" si="19"/>
        <v>527</v>
      </c>
    </row>
    <row r="103" spans="14:17" ht="18.75" x14ac:dyDescent="0.3">
      <c r="N103" s="1"/>
      <c r="O103" s="8">
        <v>3.96</v>
      </c>
      <c r="P103" s="6">
        <f t="shared" si="20"/>
        <v>0</v>
      </c>
      <c r="Q103" s="6">
        <f t="shared" si="19"/>
        <v>527</v>
      </c>
    </row>
    <row r="104" spans="14:17" ht="18.75" x14ac:dyDescent="0.3">
      <c r="N104" s="1"/>
      <c r="O104" s="8">
        <v>4</v>
      </c>
      <c r="P104" s="6">
        <f t="shared" si="20"/>
        <v>0</v>
      </c>
      <c r="Q104" s="6">
        <f t="shared" si="19"/>
        <v>527</v>
      </c>
    </row>
    <row r="105" spans="14:17" ht="18.75" x14ac:dyDescent="0.3">
      <c r="N105" s="1"/>
      <c r="O105" s="8">
        <v>4.04</v>
      </c>
      <c r="P105" s="6">
        <f t="shared" si="20"/>
        <v>0</v>
      </c>
      <c r="Q105" s="6">
        <f t="shared" si="19"/>
        <v>527</v>
      </c>
    </row>
    <row r="106" spans="14:17" ht="18.75" x14ac:dyDescent="0.3">
      <c r="N106" s="1"/>
      <c r="O106" s="8">
        <v>4.08</v>
      </c>
      <c r="P106" s="6">
        <f t="shared" si="20"/>
        <v>0</v>
      </c>
      <c r="Q106" s="6">
        <f t="shared" si="19"/>
        <v>527</v>
      </c>
    </row>
    <row r="107" spans="14:17" ht="18.75" x14ac:dyDescent="0.3">
      <c r="N107" s="1"/>
      <c r="O107" s="8">
        <v>4.12</v>
      </c>
      <c r="P107" s="6">
        <f t="shared" si="20"/>
        <v>0</v>
      </c>
      <c r="Q107" s="6">
        <f t="shared" si="19"/>
        <v>527</v>
      </c>
    </row>
    <row r="108" spans="14:17" ht="18.75" x14ac:dyDescent="0.3">
      <c r="N108" s="1"/>
      <c r="O108" s="8">
        <v>4.16</v>
      </c>
      <c r="P108" s="6">
        <f t="shared" si="20"/>
        <v>0</v>
      </c>
      <c r="Q108" s="6">
        <f t="shared" si="19"/>
        <v>527</v>
      </c>
    </row>
    <row r="109" spans="14:17" ht="18.75" x14ac:dyDescent="0.3">
      <c r="N109" s="1"/>
      <c r="O109" s="8">
        <v>4.2</v>
      </c>
      <c r="P109" s="6">
        <f t="shared" si="20"/>
        <v>0</v>
      </c>
      <c r="Q109" s="6">
        <f t="shared" si="19"/>
        <v>527</v>
      </c>
    </row>
    <row r="110" spans="14:17" ht="18.75" x14ac:dyDescent="0.3">
      <c r="N110" s="1"/>
      <c r="O110" s="8">
        <v>4.24</v>
      </c>
      <c r="P110" s="6">
        <f t="shared" si="20"/>
        <v>0</v>
      </c>
      <c r="Q110" s="6">
        <f t="shared" si="19"/>
        <v>527</v>
      </c>
    </row>
    <row r="111" spans="14:17" ht="18.75" x14ac:dyDescent="0.3">
      <c r="N111" s="1"/>
      <c r="O111" s="8">
        <v>4.28</v>
      </c>
      <c r="P111" s="6">
        <f t="shared" si="20"/>
        <v>0</v>
      </c>
      <c r="Q111" s="6">
        <f t="shared" si="19"/>
        <v>527</v>
      </c>
    </row>
    <row r="112" spans="14:17" ht="18.75" x14ac:dyDescent="0.3">
      <c r="N112" s="1"/>
      <c r="O112" s="8">
        <v>4.32</v>
      </c>
      <c r="P112" s="6">
        <f t="shared" si="20"/>
        <v>0</v>
      </c>
      <c r="Q112" s="6">
        <f t="shared" si="19"/>
        <v>527</v>
      </c>
    </row>
    <row r="113" spans="14:17" ht="18.75" x14ac:dyDescent="0.3">
      <c r="N113" s="1"/>
      <c r="O113" s="8">
        <v>4.3600000000000003</v>
      </c>
      <c r="P113" s="6">
        <f t="shared" si="20"/>
        <v>0</v>
      </c>
      <c r="Q113" s="6">
        <f t="shared" si="19"/>
        <v>527</v>
      </c>
    </row>
    <row r="114" spans="14:17" ht="18.75" x14ac:dyDescent="0.3">
      <c r="N114" s="1"/>
      <c r="O114" s="8">
        <v>4.4000000000000004</v>
      </c>
      <c r="P114" s="6">
        <f t="shared" si="20"/>
        <v>0</v>
      </c>
      <c r="Q114" s="6">
        <f t="shared" si="19"/>
        <v>527</v>
      </c>
    </row>
    <row r="115" spans="14:17" ht="18.75" x14ac:dyDescent="0.3">
      <c r="N115" s="1"/>
      <c r="O115" s="8">
        <v>4.4400000000000004</v>
      </c>
      <c r="P115" s="6">
        <f t="shared" si="20"/>
        <v>0</v>
      </c>
      <c r="Q115" s="6">
        <f t="shared" si="19"/>
        <v>527</v>
      </c>
    </row>
    <row r="116" spans="14:17" ht="18.75" x14ac:dyDescent="0.3">
      <c r="N116" s="1"/>
      <c r="O116" s="8">
        <v>4.4800000000000004</v>
      </c>
      <c r="P116" s="6">
        <f t="shared" si="20"/>
        <v>0</v>
      </c>
      <c r="Q116" s="6">
        <f t="shared" si="19"/>
        <v>527</v>
      </c>
    </row>
    <row r="117" spans="14:17" ht="18.75" x14ac:dyDescent="0.3">
      <c r="N117" s="1"/>
      <c r="O117" s="8">
        <v>4.5200000000000005</v>
      </c>
      <c r="P117" s="6">
        <f t="shared" si="20"/>
        <v>0</v>
      </c>
      <c r="Q117" s="6">
        <f t="shared" si="19"/>
        <v>527</v>
      </c>
    </row>
    <row r="118" spans="14:17" ht="18.75" x14ac:dyDescent="0.3">
      <c r="N118" s="1"/>
      <c r="O118" s="8">
        <v>4.5600000000000005</v>
      </c>
      <c r="P118" s="6">
        <f t="shared" si="20"/>
        <v>0</v>
      </c>
      <c r="Q118" s="6">
        <f t="shared" si="19"/>
        <v>527</v>
      </c>
    </row>
    <row r="119" spans="14:17" ht="18.75" x14ac:dyDescent="0.3">
      <c r="N119" s="1"/>
      <c r="O119" s="8">
        <v>4.6000000000000005</v>
      </c>
      <c r="P119" s="6">
        <f t="shared" si="20"/>
        <v>0</v>
      </c>
      <c r="Q119" s="6">
        <f t="shared" si="19"/>
        <v>527</v>
      </c>
    </row>
    <row r="120" spans="14:17" ht="18.75" x14ac:dyDescent="0.3">
      <c r="N120" s="1"/>
      <c r="O120" s="8">
        <v>4.6399999999999997</v>
      </c>
      <c r="P120" s="6">
        <f t="shared" si="20"/>
        <v>0</v>
      </c>
      <c r="Q120" s="6">
        <f t="shared" si="19"/>
        <v>527</v>
      </c>
    </row>
    <row r="121" spans="14:17" ht="18.75" x14ac:dyDescent="0.3">
      <c r="N121" s="1"/>
      <c r="O121" s="8">
        <v>4.68</v>
      </c>
      <c r="P121" s="6">
        <f t="shared" si="20"/>
        <v>0</v>
      </c>
      <c r="Q121" s="6">
        <f t="shared" si="19"/>
        <v>527</v>
      </c>
    </row>
    <row r="122" spans="14:17" ht="18.75" x14ac:dyDescent="0.3">
      <c r="N122" s="1"/>
      <c r="O122" s="8">
        <v>4.72</v>
      </c>
      <c r="P122" s="6">
        <f t="shared" si="20"/>
        <v>0</v>
      </c>
      <c r="Q122" s="6">
        <f t="shared" si="19"/>
        <v>527</v>
      </c>
    </row>
    <row r="123" spans="14:17" ht="18.75" x14ac:dyDescent="0.3">
      <c r="N123" s="1"/>
      <c r="O123" s="8">
        <v>4.76</v>
      </c>
      <c r="P123" s="6">
        <f t="shared" si="20"/>
        <v>0</v>
      </c>
      <c r="Q123" s="6">
        <f t="shared" si="19"/>
        <v>527</v>
      </c>
    </row>
    <row r="124" spans="14:17" ht="18.75" x14ac:dyDescent="0.3">
      <c r="N124" s="1"/>
      <c r="O124" s="8">
        <v>4.8</v>
      </c>
      <c r="P124" s="6">
        <f t="shared" si="20"/>
        <v>1</v>
      </c>
      <c r="Q124" s="6">
        <f t="shared" si="19"/>
        <v>528</v>
      </c>
    </row>
    <row r="125" spans="14:17" x14ac:dyDescent="0.25">
      <c r="N125" s="1"/>
    </row>
    <row r="126" spans="14:17" x14ac:dyDescent="0.25">
      <c r="N126" s="1"/>
    </row>
    <row r="127" spans="14:17" x14ac:dyDescent="0.25">
      <c r="N127" s="1"/>
    </row>
    <row r="128" spans="14:17" x14ac:dyDescent="0.25">
      <c r="N128" s="1"/>
    </row>
    <row r="129" spans="14:14" x14ac:dyDescent="0.25">
      <c r="N129" s="1"/>
    </row>
    <row r="130" spans="14:14" x14ac:dyDescent="0.25">
      <c r="N130" s="1"/>
    </row>
    <row r="131" spans="14:14" x14ac:dyDescent="0.25">
      <c r="N131" s="1"/>
    </row>
    <row r="132" spans="14:14" x14ac:dyDescent="0.25">
      <c r="N132" s="1"/>
    </row>
    <row r="133" spans="14:14" x14ac:dyDescent="0.25">
      <c r="N133" s="1"/>
    </row>
    <row r="134" spans="14:14" x14ac:dyDescent="0.25">
      <c r="N134" s="1"/>
    </row>
    <row r="135" spans="14:14" x14ac:dyDescent="0.25">
      <c r="N135" s="1"/>
    </row>
    <row r="136" spans="14:14" x14ac:dyDescent="0.25">
      <c r="N136" s="1"/>
    </row>
    <row r="137" spans="14:14" x14ac:dyDescent="0.25">
      <c r="N137" s="1"/>
    </row>
    <row r="138" spans="14:14" x14ac:dyDescent="0.25">
      <c r="N138" s="1"/>
    </row>
    <row r="139" spans="14:14" x14ac:dyDescent="0.25">
      <c r="N139" s="1"/>
    </row>
    <row r="140" spans="14:14" x14ac:dyDescent="0.25">
      <c r="N140" s="1"/>
    </row>
    <row r="141" spans="14:14" x14ac:dyDescent="0.25">
      <c r="N141" s="1"/>
    </row>
    <row r="142" spans="14:14" x14ac:dyDescent="0.25">
      <c r="N142" s="1"/>
    </row>
    <row r="143" spans="14:14" x14ac:dyDescent="0.25">
      <c r="N143" s="1"/>
    </row>
    <row r="144" spans="14:14" x14ac:dyDescent="0.25">
      <c r="N144" s="1"/>
    </row>
    <row r="145" spans="14:14" x14ac:dyDescent="0.25">
      <c r="N145" s="1"/>
    </row>
  </sheetData>
  <mergeCells count="1">
    <mergeCell ref="N1:O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74"/>
  <sheetViews>
    <sheetView topLeftCell="A3" workbookViewId="0">
      <selection activeCell="A3" sqref="A3"/>
    </sheetView>
  </sheetViews>
  <sheetFormatPr defaultRowHeight="15" x14ac:dyDescent="0.25"/>
  <cols>
    <col min="1" max="1" width="14" style="3" customWidth="1"/>
    <col min="2" max="2" width="7.7109375" customWidth="1"/>
    <col min="4" max="4" width="9.5703125" bestFit="1" customWidth="1"/>
    <col min="5" max="5" width="10.5703125" customWidth="1"/>
    <col min="7" max="7" width="13.85546875" customWidth="1"/>
    <col min="8" max="8" width="14.42578125" customWidth="1"/>
    <col min="10" max="14" width="11.7109375" customWidth="1"/>
    <col min="15" max="15" width="13" customWidth="1"/>
    <col min="16" max="18" width="11.7109375" customWidth="1"/>
  </cols>
  <sheetData>
    <row r="1" spans="1:8" ht="21" x14ac:dyDescent="0.35">
      <c r="A1" s="2" t="s">
        <v>77</v>
      </c>
      <c r="C1" s="2"/>
      <c r="D1" s="76" t="s">
        <v>77</v>
      </c>
      <c r="E1" s="76"/>
    </row>
    <row r="3" spans="1:8" ht="56.25" x14ac:dyDescent="0.3">
      <c r="A3" s="3" t="s">
        <v>37</v>
      </c>
      <c r="B3" s="14" t="s">
        <v>38</v>
      </c>
      <c r="C3" t="s">
        <v>39</v>
      </c>
      <c r="D3" s="65" t="s">
        <v>40</v>
      </c>
      <c r="E3" s="6" t="s">
        <v>50</v>
      </c>
      <c r="F3" s="6" t="s">
        <v>51</v>
      </c>
      <c r="G3" s="66" t="s">
        <v>89</v>
      </c>
      <c r="H3" s="66" t="s">
        <v>93</v>
      </c>
    </row>
    <row r="4" spans="1:8" ht="18.75" x14ac:dyDescent="0.3">
      <c r="A4" s="61">
        <v>20455</v>
      </c>
      <c r="B4">
        <v>356</v>
      </c>
      <c r="C4">
        <v>25.4</v>
      </c>
      <c r="D4" s="8">
        <f>B4/($C$4*10)</f>
        <v>1.4015748031496063</v>
      </c>
      <c r="E4" s="6">
        <f>LN(D4)</f>
        <v>0.33759646383349384</v>
      </c>
      <c r="F4" s="7">
        <v>0</v>
      </c>
      <c r="G4" s="6">
        <f>H4</f>
        <v>0</v>
      </c>
      <c r="H4" s="12">
        <f t="shared" ref="H4:H42" si="0">COUNTIFS(inches,"&lt;"&amp;F4)</f>
        <v>0</v>
      </c>
    </row>
    <row r="5" spans="1:8" ht="18.75" x14ac:dyDescent="0.3">
      <c r="A5" s="61">
        <v>20486</v>
      </c>
      <c r="B5">
        <v>568</v>
      </c>
      <c r="D5" s="8">
        <f t="shared" ref="D5:D68" si="1">B5/($C$4*10)</f>
        <v>2.2362204724409449</v>
      </c>
      <c r="E5" s="6">
        <f t="shared" ref="E5:E68" si="2">LN(D5)</f>
        <v>0.80478715170261483</v>
      </c>
      <c r="F5" s="7">
        <f>F4+0.25</f>
        <v>0.25</v>
      </c>
      <c r="G5" s="6">
        <f>H5-H4</f>
        <v>23</v>
      </c>
      <c r="H5" s="12">
        <f t="shared" si="0"/>
        <v>23</v>
      </c>
    </row>
    <row r="6" spans="1:8" ht="18.75" x14ac:dyDescent="0.3">
      <c r="A6" s="61">
        <v>20515</v>
      </c>
      <c r="B6">
        <v>206</v>
      </c>
      <c r="D6" s="8">
        <f t="shared" si="1"/>
        <v>0.8110236220472441</v>
      </c>
      <c r="E6" s="6">
        <f t="shared" si="2"/>
        <v>-0.2094580982289555</v>
      </c>
      <c r="F6" s="7">
        <f t="shared" ref="F6:F36" si="3">F5+0.25</f>
        <v>0.5</v>
      </c>
      <c r="G6" s="6">
        <f t="shared" ref="G6:G42" si="4">H6-H5</f>
        <v>36</v>
      </c>
      <c r="H6" s="12">
        <f t="shared" si="0"/>
        <v>59</v>
      </c>
    </row>
    <row r="7" spans="1:8" ht="18.75" x14ac:dyDescent="0.3">
      <c r="A7" s="61">
        <v>20546</v>
      </c>
      <c r="B7">
        <v>793</v>
      </c>
      <c r="D7" s="8">
        <f t="shared" si="1"/>
        <v>3.122047244094488</v>
      </c>
      <c r="E7" s="6">
        <f t="shared" si="2"/>
        <v>1.1384889546163113</v>
      </c>
      <c r="F7" s="7">
        <f t="shared" si="3"/>
        <v>0.75</v>
      </c>
      <c r="G7" s="6">
        <f t="shared" si="4"/>
        <v>47</v>
      </c>
      <c r="H7" s="12">
        <f t="shared" si="0"/>
        <v>106</v>
      </c>
    </row>
    <row r="8" spans="1:8" ht="18.75" x14ac:dyDescent="0.3">
      <c r="A8" s="61">
        <v>20576</v>
      </c>
      <c r="B8">
        <v>1422</v>
      </c>
      <c r="D8" s="8">
        <f t="shared" si="1"/>
        <v>5.5984251968503935</v>
      </c>
      <c r="E8" s="6">
        <f t="shared" si="2"/>
        <v>1.7224853433446496</v>
      </c>
      <c r="F8" s="7">
        <f t="shared" si="3"/>
        <v>1</v>
      </c>
      <c r="G8" s="6">
        <f t="shared" si="4"/>
        <v>58</v>
      </c>
      <c r="H8" s="12">
        <f t="shared" si="0"/>
        <v>164</v>
      </c>
    </row>
    <row r="9" spans="1:8" ht="18.75" x14ac:dyDescent="0.3">
      <c r="A9" s="61">
        <v>20607</v>
      </c>
      <c r="B9">
        <v>1225</v>
      </c>
      <c r="D9" s="8">
        <f t="shared" si="1"/>
        <v>4.8228346456692917</v>
      </c>
      <c r="E9" s="6">
        <f t="shared" si="2"/>
        <v>1.5733618559602909</v>
      </c>
      <c r="F9" s="7">
        <f t="shared" si="3"/>
        <v>1.25</v>
      </c>
      <c r="G9" s="6">
        <f t="shared" si="4"/>
        <v>46</v>
      </c>
      <c r="H9" s="12">
        <f t="shared" si="0"/>
        <v>210</v>
      </c>
    </row>
    <row r="10" spans="1:8" ht="18.75" x14ac:dyDescent="0.3">
      <c r="A10" s="61">
        <v>20637</v>
      </c>
      <c r="B10">
        <v>744</v>
      </c>
      <c r="D10" s="8">
        <f t="shared" si="1"/>
        <v>2.9291338582677167</v>
      </c>
      <c r="E10" s="6">
        <f t="shared" si="2"/>
        <v>1.0747067678145554</v>
      </c>
      <c r="F10" s="7">
        <f t="shared" si="3"/>
        <v>1.5</v>
      </c>
      <c r="G10" s="6">
        <f t="shared" si="4"/>
        <v>50</v>
      </c>
      <c r="H10" s="12">
        <f t="shared" si="0"/>
        <v>260</v>
      </c>
    </row>
    <row r="11" spans="1:8" ht="18.75" x14ac:dyDescent="0.3">
      <c r="A11" s="61">
        <v>20668</v>
      </c>
      <c r="B11">
        <v>521</v>
      </c>
      <c r="D11" s="8">
        <f t="shared" si="1"/>
        <v>2.0511811023622046</v>
      </c>
      <c r="E11" s="6">
        <f t="shared" si="2"/>
        <v>0.71841577473483031</v>
      </c>
      <c r="F11" s="7">
        <f t="shared" si="3"/>
        <v>1.75</v>
      </c>
      <c r="G11" s="6">
        <f t="shared" si="4"/>
        <v>48</v>
      </c>
      <c r="H11" s="12">
        <f t="shared" si="0"/>
        <v>308</v>
      </c>
    </row>
    <row r="12" spans="1:8" ht="18.75" x14ac:dyDescent="0.3">
      <c r="A12" s="61">
        <v>20699</v>
      </c>
      <c r="B12">
        <v>104</v>
      </c>
      <c r="D12" s="8">
        <f t="shared" si="1"/>
        <v>0.40944881889763779</v>
      </c>
      <c r="E12" s="6">
        <f t="shared" si="2"/>
        <v>-0.89294336787716388</v>
      </c>
      <c r="F12" s="7">
        <f t="shared" si="3"/>
        <v>2</v>
      </c>
      <c r="G12" s="6">
        <f t="shared" si="4"/>
        <v>48</v>
      </c>
      <c r="H12" s="12">
        <f t="shared" si="0"/>
        <v>356</v>
      </c>
    </row>
    <row r="13" spans="1:8" ht="18.75" x14ac:dyDescent="0.3">
      <c r="A13" s="61">
        <v>20729</v>
      </c>
      <c r="B13">
        <v>196</v>
      </c>
      <c r="D13" s="8">
        <f t="shared" si="1"/>
        <v>0.77165354330708658</v>
      </c>
      <c r="E13" s="6">
        <f t="shared" si="2"/>
        <v>-0.25921960778801939</v>
      </c>
      <c r="F13" s="7">
        <f t="shared" si="3"/>
        <v>2.25</v>
      </c>
      <c r="G13" s="6">
        <f t="shared" si="4"/>
        <v>35</v>
      </c>
      <c r="H13" s="12">
        <f t="shared" si="0"/>
        <v>391</v>
      </c>
    </row>
    <row r="14" spans="1:8" ht="18.75" x14ac:dyDescent="0.3">
      <c r="A14" s="61">
        <v>20760</v>
      </c>
      <c r="B14">
        <v>96</v>
      </c>
      <c r="D14" s="8">
        <f t="shared" si="1"/>
        <v>0.37795275590551181</v>
      </c>
      <c r="E14" s="6">
        <f t="shared" si="2"/>
        <v>-0.97298607555070038</v>
      </c>
      <c r="F14" s="7">
        <f t="shared" si="3"/>
        <v>2.5</v>
      </c>
      <c r="G14" s="6">
        <f t="shared" si="4"/>
        <v>33</v>
      </c>
      <c r="H14" s="12">
        <f t="shared" si="0"/>
        <v>424</v>
      </c>
    </row>
    <row r="15" spans="1:8" ht="18.75" x14ac:dyDescent="0.3">
      <c r="A15" s="61">
        <v>20790</v>
      </c>
      <c r="B15">
        <v>69</v>
      </c>
      <c r="D15" s="8">
        <f t="shared" si="1"/>
        <v>0.27165354330708663</v>
      </c>
      <c r="E15" s="6">
        <f t="shared" si="2"/>
        <v>-1.3032277624212771</v>
      </c>
      <c r="F15" s="7">
        <f t="shared" si="3"/>
        <v>2.75</v>
      </c>
      <c r="G15" s="6">
        <f t="shared" si="4"/>
        <v>37</v>
      </c>
      <c r="H15" s="12">
        <f t="shared" si="0"/>
        <v>461</v>
      </c>
    </row>
    <row r="16" spans="1:8" ht="18.75" x14ac:dyDescent="0.3">
      <c r="A16" s="61">
        <v>20821</v>
      </c>
      <c r="B16">
        <v>150</v>
      </c>
      <c r="D16" s="8">
        <f t="shared" si="1"/>
        <v>0.59055118110236215</v>
      </c>
      <c r="E16" s="6">
        <f t="shared" si="2"/>
        <v>-0.52669897292228096</v>
      </c>
      <c r="F16" s="7">
        <f t="shared" si="3"/>
        <v>3</v>
      </c>
      <c r="G16" s="6">
        <f t="shared" si="4"/>
        <v>39</v>
      </c>
      <c r="H16" s="12">
        <f t="shared" si="0"/>
        <v>500</v>
      </c>
    </row>
    <row r="17" spans="1:20" ht="18.75" x14ac:dyDescent="0.3">
      <c r="A17" s="61">
        <v>20852</v>
      </c>
      <c r="B17">
        <v>761</v>
      </c>
      <c r="D17" s="8">
        <f t="shared" si="1"/>
        <v>2.9960629921259843</v>
      </c>
      <c r="E17" s="6">
        <f t="shared" si="2"/>
        <v>1.0972990908431492</v>
      </c>
      <c r="F17" s="7">
        <f t="shared" si="3"/>
        <v>3.25</v>
      </c>
      <c r="G17" s="6">
        <f t="shared" si="4"/>
        <v>23</v>
      </c>
      <c r="H17" s="12">
        <f t="shared" si="0"/>
        <v>523</v>
      </c>
    </row>
    <row r="18" spans="1:20" ht="18.75" x14ac:dyDescent="0.3">
      <c r="A18" s="61">
        <v>20880</v>
      </c>
      <c r="B18">
        <v>981</v>
      </c>
      <c r="D18" s="8">
        <f t="shared" si="1"/>
        <v>3.8622047244094486</v>
      </c>
      <c r="E18" s="6">
        <f t="shared" si="2"/>
        <v>1.3512381925468264</v>
      </c>
      <c r="F18" s="7">
        <f t="shared" si="3"/>
        <v>3.5</v>
      </c>
      <c r="G18" s="6">
        <f t="shared" si="4"/>
        <v>26</v>
      </c>
      <c r="H18" s="12">
        <f t="shared" si="0"/>
        <v>549</v>
      </c>
    </row>
    <row r="19" spans="1:20" ht="18.75" x14ac:dyDescent="0.3">
      <c r="A19" s="61">
        <v>20911</v>
      </c>
      <c r="B19">
        <v>1321</v>
      </c>
      <c r="D19" s="8">
        <f t="shared" si="1"/>
        <v>5.2007874015748028</v>
      </c>
      <c r="E19" s="6">
        <f t="shared" si="2"/>
        <v>1.6488100375037886</v>
      </c>
      <c r="F19" s="7">
        <f t="shared" si="3"/>
        <v>3.75</v>
      </c>
      <c r="G19" s="6">
        <f t="shared" si="4"/>
        <v>21</v>
      </c>
      <c r="H19" s="12">
        <f t="shared" si="0"/>
        <v>570</v>
      </c>
    </row>
    <row r="20" spans="1:20" ht="18.75" x14ac:dyDescent="0.3">
      <c r="A20" s="61">
        <v>20941</v>
      </c>
      <c r="B20">
        <v>1413</v>
      </c>
      <c r="D20" s="8">
        <f t="shared" si="1"/>
        <v>5.5629921259842519</v>
      </c>
      <c r="E20" s="6">
        <f t="shared" si="2"/>
        <v>1.7161361156659909</v>
      </c>
      <c r="F20" s="7">
        <f t="shared" si="3"/>
        <v>4</v>
      </c>
      <c r="G20" s="6">
        <f t="shared" si="4"/>
        <v>24</v>
      </c>
      <c r="H20" s="12">
        <f t="shared" si="0"/>
        <v>594</v>
      </c>
    </row>
    <row r="21" spans="1:20" ht="18.75" x14ac:dyDescent="0.3">
      <c r="A21" s="61">
        <v>20972</v>
      </c>
      <c r="B21">
        <v>982</v>
      </c>
      <c r="D21" s="8">
        <f t="shared" si="1"/>
        <v>3.8661417322834644</v>
      </c>
      <c r="E21" s="6">
        <f t="shared" si="2"/>
        <v>1.3522570413359292</v>
      </c>
      <c r="F21" s="7">
        <f t="shared" si="3"/>
        <v>4.25</v>
      </c>
      <c r="G21" s="6">
        <f t="shared" si="4"/>
        <v>19</v>
      </c>
      <c r="H21" s="12">
        <f t="shared" si="0"/>
        <v>613</v>
      </c>
    </row>
    <row r="22" spans="1:20" ht="18.75" x14ac:dyDescent="0.3">
      <c r="A22" s="61">
        <v>21002</v>
      </c>
      <c r="B22">
        <v>1134</v>
      </c>
      <c r="D22" s="8">
        <f t="shared" si="1"/>
        <v>4.4645669291338583</v>
      </c>
      <c r="E22" s="6">
        <f t="shared" si="2"/>
        <v>1.4961722172691607</v>
      </c>
      <c r="F22" s="7">
        <f t="shared" si="3"/>
        <v>4.5</v>
      </c>
      <c r="G22" s="6">
        <f t="shared" si="4"/>
        <v>18</v>
      </c>
      <c r="H22" s="12">
        <f t="shared" si="0"/>
        <v>631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8.75" x14ac:dyDescent="0.3">
      <c r="A23" s="61">
        <v>21033</v>
      </c>
      <c r="B23">
        <v>1203</v>
      </c>
      <c r="D23" s="8">
        <f t="shared" si="1"/>
        <v>4.7362204724409445</v>
      </c>
      <c r="E23" s="6">
        <f t="shared" si="2"/>
        <v>1.5552394489561423</v>
      </c>
      <c r="F23" s="7">
        <f t="shared" si="3"/>
        <v>4.75</v>
      </c>
      <c r="G23" s="6">
        <f t="shared" si="4"/>
        <v>14</v>
      </c>
      <c r="H23" s="12">
        <f t="shared" si="0"/>
        <v>645</v>
      </c>
      <c r="J23" s="6" t="s">
        <v>42</v>
      </c>
      <c r="K23" s="6"/>
      <c r="L23" s="8">
        <f>AVERAGE(inches)</f>
        <v>2.769391423348349</v>
      </c>
      <c r="M23" s="6"/>
      <c r="N23" s="6" t="s">
        <v>43</v>
      </c>
      <c r="O23" s="6"/>
      <c r="P23" s="6">
        <f>AVERAGE(LN_Inches)</f>
        <v>0.6639500220400123</v>
      </c>
      <c r="Q23" s="6"/>
      <c r="R23" s="6"/>
      <c r="S23" s="6"/>
      <c r="T23" s="6"/>
    </row>
    <row r="24" spans="1:20" ht="18.75" x14ac:dyDescent="0.3">
      <c r="A24" s="61">
        <v>21064</v>
      </c>
      <c r="B24">
        <v>353</v>
      </c>
      <c r="D24" s="8">
        <f t="shared" si="1"/>
        <v>1.389763779527559</v>
      </c>
      <c r="E24" s="6">
        <f t="shared" si="2"/>
        <v>0.32913378991476017</v>
      </c>
      <c r="F24" s="7">
        <f t="shared" si="3"/>
        <v>5</v>
      </c>
      <c r="G24" s="6">
        <f t="shared" si="4"/>
        <v>14</v>
      </c>
      <c r="H24" s="12">
        <f t="shared" si="0"/>
        <v>659</v>
      </c>
      <c r="J24" s="6" t="s">
        <v>44</v>
      </c>
      <c r="K24" s="6"/>
      <c r="L24" s="9">
        <f>_xlfn.STDEV.S(inches)</f>
        <v>2.1947391245595749</v>
      </c>
      <c r="M24" s="6"/>
      <c r="N24" s="6" t="s">
        <v>45</v>
      </c>
      <c r="O24" s="6"/>
      <c r="P24" s="12">
        <f>_xlfn.STDEV.S(LN_Inches)</f>
        <v>0.95890209761473677</v>
      </c>
      <c r="Q24" s="6"/>
      <c r="R24" s="6"/>
      <c r="S24" s="6"/>
      <c r="T24" s="6"/>
    </row>
    <row r="25" spans="1:20" ht="18.75" x14ac:dyDescent="0.3">
      <c r="A25" s="61">
        <v>21094</v>
      </c>
      <c r="B25">
        <v>672</v>
      </c>
      <c r="D25" s="8">
        <f t="shared" si="1"/>
        <v>2.6456692913385829</v>
      </c>
      <c r="E25" s="6">
        <f t="shared" si="2"/>
        <v>0.97292407350461307</v>
      </c>
      <c r="F25" s="7">
        <f t="shared" si="3"/>
        <v>5.25</v>
      </c>
      <c r="G25" s="6">
        <f t="shared" si="4"/>
        <v>11</v>
      </c>
      <c r="H25" s="12">
        <f t="shared" si="0"/>
        <v>670</v>
      </c>
      <c r="J25" s="6" t="s">
        <v>46</v>
      </c>
      <c r="K25" s="6"/>
      <c r="L25" s="12">
        <f>COUNT(inches)</f>
        <v>771</v>
      </c>
      <c r="M25" s="6"/>
      <c r="N25" s="6" t="s">
        <v>46</v>
      </c>
      <c r="O25" s="6"/>
      <c r="P25" s="12">
        <f>COUNT(LN_Inches)</f>
        <v>771</v>
      </c>
      <c r="Q25" s="6"/>
      <c r="R25" s="6"/>
      <c r="S25" s="6"/>
      <c r="T25" s="6"/>
    </row>
    <row r="26" spans="1:20" ht="18.75" x14ac:dyDescent="0.3">
      <c r="A26" s="61">
        <v>21125</v>
      </c>
      <c r="B26">
        <v>461</v>
      </c>
      <c r="D26" s="8">
        <f t="shared" si="1"/>
        <v>1.8149606299212599</v>
      </c>
      <c r="E26" s="6">
        <f t="shared" si="2"/>
        <v>0.596063775978112</v>
      </c>
      <c r="F26" s="7">
        <f t="shared" si="3"/>
        <v>5.5</v>
      </c>
      <c r="G26" s="6">
        <f t="shared" si="4"/>
        <v>13</v>
      </c>
      <c r="H26" s="12">
        <f t="shared" si="0"/>
        <v>683</v>
      </c>
      <c r="J26" s="6"/>
      <c r="K26" s="6"/>
      <c r="L26" s="12"/>
      <c r="M26" s="6"/>
      <c r="N26" s="6"/>
      <c r="O26" s="6"/>
      <c r="P26" s="12"/>
      <c r="Q26" s="6"/>
      <c r="R26" s="6"/>
      <c r="S26" s="6"/>
      <c r="T26" s="6"/>
    </row>
    <row r="27" spans="1:20" ht="18.75" x14ac:dyDescent="0.3">
      <c r="A27" s="61">
        <v>21155</v>
      </c>
      <c r="B27">
        <v>236</v>
      </c>
      <c r="D27" s="8">
        <f t="shared" si="1"/>
        <v>0.92913385826771655</v>
      </c>
      <c r="E27" s="6">
        <f t="shared" si="2"/>
        <v>-7.3502461992926496E-2</v>
      </c>
      <c r="F27" s="7">
        <f t="shared" si="3"/>
        <v>5.75</v>
      </c>
      <c r="G27" s="6">
        <f t="shared" si="4"/>
        <v>13</v>
      </c>
      <c r="H27" s="12">
        <f t="shared" si="0"/>
        <v>696</v>
      </c>
      <c r="J27" s="6" t="s">
        <v>47</v>
      </c>
      <c r="K27" s="6"/>
      <c r="L27" s="9">
        <f>MAX(inches)</f>
        <v>13.681102362204724</v>
      </c>
      <c r="M27" s="6"/>
      <c r="N27" s="6"/>
      <c r="O27" s="6"/>
      <c r="P27" s="6"/>
      <c r="Q27" s="6"/>
      <c r="R27" s="6"/>
      <c r="S27" s="6"/>
      <c r="T27" s="6"/>
    </row>
    <row r="28" spans="1:20" ht="18.75" x14ac:dyDescent="0.3">
      <c r="A28" s="61">
        <v>21186</v>
      </c>
      <c r="B28">
        <v>262</v>
      </c>
      <c r="D28" s="8">
        <f t="shared" si="1"/>
        <v>1.0314960629921259</v>
      </c>
      <c r="E28" s="6">
        <f t="shared" si="2"/>
        <v>3.1010236742560218E-2</v>
      </c>
      <c r="F28" s="7">
        <f t="shared" si="3"/>
        <v>6</v>
      </c>
      <c r="G28" s="6">
        <f t="shared" si="4"/>
        <v>14</v>
      </c>
      <c r="H28" s="12">
        <f t="shared" si="0"/>
        <v>710</v>
      </c>
      <c r="J28" s="6" t="s">
        <v>48</v>
      </c>
      <c r="K28" s="6"/>
      <c r="L28" s="9">
        <f>MIN(inches)</f>
        <v>7.874015748031496E-3</v>
      </c>
      <c r="M28" s="6"/>
      <c r="N28" s="6"/>
      <c r="O28" s="6"/>
      <c r="P28" s="6"/>
      <c r="Q28" s="6"/>
      <c r="R28" s="6"/>
      <c r="S28" s="6"/>
      <c r="T28" s="6"/>
    </row>
    <row r="29" spans="1:20" ht="18.75" x14ac:dyDescent="0.3">
      <c r="A29" s="61">
        <v>21217</v>
      </c>
      <c r="B29">
        <v>196</v>
      </c>
      <c r="D29" s="8">
        <f t="shared" si="1"/>
        <v>0.77165354330708658</v>
      </c>
      <c r="E29" s="6">
        <f t="shared" si="2"/>
        <v>-0.25921960778801939</v>
      </c>
      <c r="F29" s="7">
        <f t="shared" si="3"/>
        <v>6.25</v>
      </c>
      <c r="G29" s="6">
        <f t="shared" si="4"/>
        <v>5</v>
      </c>
      <c r="H29" s="12">
        <f t="shared" si="0"/>
        <v>715</v>
      </c>
      <c r="J29" s="6"/>
      <c r="K29" s="6"/>
      <c r="L29" s="9"/>
      <c r="M29" s="6"/>
      <c r="N29" s="6"/>
      <c r="O29" s="6"/>
      <c r="P29" s="6"/>
      <c r="Q29" s="6"/>
      <c r="R29" s="6"/>
      <c r="S29" s="6"/>
      <c r="T29" s="6"/>
    </row>
    <row r="30" spans="1:20" ht="18.75" x14ac:dyDescent="0.3">
      <c r="A30" s="61">
        <v>21245</v>
      </c>
      <c r="B30">
        <v>1023</v>
      </c>
      <c r="D30" s="8">
        <f t="shared" si="1"/>
        <v>4.0275590551181102</v>
      </c>
      <c r="E30" s="6">
        <f t="shared" si="2"/>
        <v>1.3931604989330899</v>
      </c>
      <c r="F30" s="7">
        <f t="shared" si="3"/>
        <v>6.5</v>
      </c>
      <c r="G30" s="6">
        <f t="shared" si="4"/>
        <v>7</v>
      </c>
      <c r="H30" s="12">
        <f t="shared" si="0"/>
        <v>722</v>
      </c>
      <c r="J30" s="6" t="s">
        <v>91</v>
      </c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8.75" x14ac:dyDescent="0.3">
      <c r="A31" s="61">
        <v>21276</v>
      </c>
      <c r="B31">
        <v>387</v>
      </c>
      <c r="D31" s="8">
        <f t="shared" si="1"/>
        <v>1.5236220472440944</v>
      </c>
      <c r="E31" s="6">
        <f t="shared" si="2"/>
        <v>0.42109042601124519</v>
      </c>
      <c r="F31" s="7">
        <f t="shared" si="3"/>
        <v>6.75</v>
      </c>
      <c r="G31" s="6">
        <f t="shared" si="4"/>
        <v>7</v>
      </c>
      <c r="H31" s="12">
        <f t="shared" si="0"/>
        <v>729</v>
      </c>
      <c r="J31" s="6"/>
      <c r="K31" s="37" t="s">
        <v>75</v>
      </c>
      <c r="L31" s="36">
        <v>4</v>
      </c>
      <c r="M31" s="6"/>
      <c r="N31" s="6"/>
      <c r="O31" s="6"/>
      <c r="P31" s="6"/>
      <c r="Q31" s="6"/>
      <c r="R31" s="6"/>
      <c r="S31" s="6"/>
      <c r="T31" s="6"/>
    </row>
    <row r="32" spans="1:20" ht="18.75" x14ac:dyDescent="0.3">
      <c r="A32" s="61">
        <v>21306</v>
      </c>
      <c r="B32">
        <v>1056</v>
      </c>
      <c r="D32" s="8">
        <f t="shared" si="1"/>
        <v>4.1574803149606296</v>
      </c>
      <c r="E32" s="6">
        <f t="shared" si="2"/>
        <v>1.4249091972476702</v>
      </c>
      <c r="F32" s="7">
        <f t="shared" si="3"/>
        <v>7</v>
      </c>
      <c r="G32" s="6">
        <f t="shared" si="4"/>
        <v>2</v>
      </c>
      <c r="H32" s="12">
        <f t="shared" si="0"/>
        <v>731</v>
      </c>
      <c r="J32" s="6"/>
      <c r="K32" s="6" t="s">
        <v>52</v>
      </c>
      <c r="L32" s="6"/>
      <c r="M32" s="12" t="s">
        <v>83</v>
      </c>
      <c r="N32" s="6"/>
      <c r="O32" s="6">
        <f>_xlfn.LOGNORM.DIST(L31,P23,P24,TRUE)</f>
        <v>0.77436623223315848</v>
      </c>
      <c r="P32" s="6"/>
      <c r="Q32" s="6"/>
      <c r="R32" s="6"/>
      <c r="S32" s="6"/>
      <c r="T32" s="6"/>
    </row>
    <row r="33" spans="1:20" ht="18.75" x14ac:dyDescent="0.3">
      <c r="A33" s="61">
        <v>21337</v>
      </c>
      <c r="B33">
        <v>1457</v>
      </c>
      <c r="D33" s="8">
        <f t="shared" si="1"/>
        <v>5.7362204724409445</v>
      </c>
      <c r="E33" s="6">
        <f t="shared" si="2"/>
        <v>1.7468005391766681</v>
      </c>
      <c r="F33" s="7">
        <f t="shared" si="3"/>
        <v>7.25</v>
      </c>
      <c r="G33" s="6">
        <f t="shared" si="4"/>
        <v>8</v>
      </c>
      <c r="H33" s="12">
        <f t="shared" si="0"/>
        <v>739</v>
      </c>
      <c r="J33" s="6"/>
      <c r="K33" s="6" t="s">
        <v>76</v>
      </c>
      <c r="L33" s="6"/>
      <c r="M33" s="12" t="s">
        <v>82</v>
      </c>
      <c r="N33" s="6"/>
      <c r="O33" s="6">
        <f>1-O32</f>
        <v>0.22563376776684152</v>
      </c>
      <c r="P33" s="6"/>
      <c r="Q33" s="6"/>
      <c r="R33" s="6"/>
      <c r="S33" s="6"/>
      <c r="T33" s="6"/>
    </row>
    <row r="34" spans="1:20" ht="19.5" thickBot="1" x14ac:dyDescent="0.35">
      <c r="A34" s="61">
        <v>21367</v>
      </c>
      <c r="B34">
        <v>653</v>
      </c>
      <c r="D34" s="8">
        <f t="shared" si="1"/>
        <v>2.5708661417322833</v>
      </c>
      <c r="E34" s="6">
        <f t="shared" si="2"/>
        <v>0.94424286225789444</v>
      </c>
      <c r="F34" s="7">
        <f t="shared" si="3"/>
        <v>7.5</v>
      </c>
      <c r="G34" s="6">
        <f t="shared" si="4"/>
        <v>5</v>
      </c>
      <c r="H34" s="12">
        <f t="shared" si="0"/>
        <v>744</v>
      </c>
    </row>
    <row r="35" spans="1:20" ht="18.75" x14ac:dyDescent="0.3">
      <c r="A35" s="61">
        <v>21398</v>
      </c>
      <c r="B35">
        <v>1448</v>
      </c>
      <c r="D35" s="8">
        <f t="shared" si="1"/>
        <v>5.7007874015748028</v>
      </c>
      <c r="E35" s="6">
        <f t="shared" si="2"/>
        <v>1.740604305927125</v>
      </c>
      <c r="F35" s="7">
        <f t="shared" si="3"/>
        <v>7.75</v>
      </c>
      <c r="G35" s="6">
        <f t="shared" si="4"/>
        <v>5</v>
      </c>
      <c r="H35" s="12">
        <f t="shared" si="0"/>
        <v>749</v>
      </c>
      <c r="J35" s="38"/>
      <c r="K35" s="39"/>
      <c r="L35" s="39"/>
      <c r="M35" s="39"/>
      <c r="N35" s="39"/>
      <c r="O35" s="39"/>
      <c r="P35" s="39"/>
      <c r="Q35" s="39"/>
      <c r="R35" s="41"/>
    </row>
    <row r="36" spans="1:20" ht="18.75" x14ac:dyDescent="0.3">
      <c r="A36" s="61">
        <v>21429</v>
      </c>
      <c r="B36">
        <v>135</v>
      </c>
      <c r="D36" s="8">
        <f t="shared" si="1"/>
        <v>0.53149606299212604</v>
      </c>
      <c r="E36" s="6">
        <f t="shared" si="2"/>
        <v>-0.63205948858010708</v>
      </c>
      <c r="F36" s="7">
        <f t="shared" si="3"/>
        <v>8</v>
      </c>
      <c r="G36" s="6">
        <f t="shared" si="4"/>
        <v>4</v>
      </c>
      <c r="H36" s="12">
        <f t="shared" si="0"/>
        <v>753</v>
      </c>
      <c r="J36" s="47"/>
      <c r="K36" s="59" t="s">
        <v>84</v>
      </c>
      <c r="L36" s="48"/>
      <c r="M36" s="48"/>
      <c r="N36" s="48"/>
      <c r="O36" s="48"/>
      <c r="P36" s="48"/>
      <c r="Q36" s="48"/>
      <c r="R36" s="44"/>
    </row>
    <row r="37" spans="1:20" ht="18.75" x14ac:dyDescent="0.3">
      <c r="A37" s="61">
        <v>21459</v>
      </c>
      <c r="B37">
        <v>8</v>
      </c>
      <c r="D37" s="8">
        <f t="shared" si="1"/>
        <v>3.1496062992125984E-2</v>
      </c>
      <c r="E37" s="6">
        <f t="shared" si="2"/>
        <v>-3.4578927253387008</v>
      </c>
      <c r="F37" s="7">
        <f>F36+0.25</f>
        <v>8.25</v>
      </c>
      <c r="G37" s="6">
        <f>H37-H36</f>
        <v>1</v>
      </c>
      <c r="H37" s="12">
        <f t="shared" si="0"/>
        <v>754</v>
      </c>
      <c r="J37" s="47"/>
      <c r="K37" s="43" t="s">
        <v>27</v>
      </c>
      <c r="L37" s="43"/>
      <c r="M37" s="43" t="s">
        <v>34</v>
      </c>
      <c r="N37" s="43"/>
      <c r="O37" s="43"/>
      <c r="P37" s="43"/>
      <c r="Q37" s="55"/>
      <c r="R37" s="56"/>
    </row>
    <row r="38" spans="1:20" ht="20.25" x14ac:dyDescent="0.35">
      <c r="A38" s="61">
        <v>21490</v>
      </c>
      <c r="B38">
        <v>1169</v>
      </c>
      <c r="D38" s="8">
        <f t="shared" si="1"/>
        <v>4.6023622047244093</v>
      </c>
      <c r="E38" s="6">
        <f t="shared" si="2"/>
        <v>1.5265696944535319</v>
      </c>
      <c r="F38" s="7">
        <f t="shared" ref="F38:F64" si="5">F37+0.25</f>
        <v>8.5</v>
      </c>
      <c r="G38" s="6">
        <f t="shared" si="4"/>
        <v>0</v>
      </c>
      <c r="H38" s="12">
        <f t="shared" si="0"/>
        <v>754</v>
      </c>
      <c r="J38" s="47"/>
      <c r="K38" s="43" t="s">
        <v>35</v>
      </c>
      <c r="L38" s="43"/>
      <c r="M38" s="43"/>
      <c r="N38" s="43"/>
      <c r="O38" s="43"/>
      <c r="P38" s="60" t="s">
        <v>85</v>
      </c>
      <c r="Q38" s="57">
        <f>(LN(L31)-P23)/P24</f>
        <v>0.75330353419468521</v>
      </c>
      <c r="R38" s="56"/>
    </row>
    <row r="39" spans="1:20" ht="18.75" x14ac:dyDescent="0.3">
      <c r="A39" s="61">
        <v>21520</v>
      </c>
      <c r="B39">
        <v>293</v>
      </c>
      <c r="D39" s="8">
        <f t="shared" si="1"/>
        <v>1.1535433070866141</v>
      </c>
      <c r="E39" s="6">
        <f t="shared" si="2"/>
        <v>0.14283834199853068</v>
      </c>
      <c r="F39" s="7">
        <f t="shared" si="5"/>
        <v>8.75</v>
      </c>
      <c r="G39" s="6">
        <f t="shared" si="4"/>
        <v>1</v>
      </c>
      <c r="H39" s="12">
        <f t="shared" si="0"/>
        <v>755</v>
      </c>
      <c r="J39" s="47"/>
      <c r="K39" s="48"/>
      <c r="L39" s="43"/>
      <c r="M39" s="43"/>
      <c r="N39" s="43"/>
      <c r="O39" s="43"/>
      <c r="P39" s="43"/>
      <c r="Q39" s="46"/>
      <c r="R39" s="56"/>
    </row>
    <row r="40" spans="1:20" ht="18.75" x14ac:dyDescent="0.3">
      <c r="A40" s="61">
        <v>21551</v>
      </c>
      <c r="B40">
        <v>193</v>
      </c>
      <c r="D40" s="8">
        <f t="shared" si="1"/>
        <v>0.75984251968503935</v>
      </c>
      <c r="E40" s="6">
        <f t="shared" si="2"/>
        <v>-0.27464407811365105</v>
      </c>
      <c r="F40" s="7">
        <f t="shared" si="5"/>
        <v>9</v>
      </c>
      <c r="G40" s="6">
        <f t="shared" si="4"/>
        <v>0</v>
      </c>
      <c r="H40" s="12">
        <f t="shared" si="0"/>
        <v>755</v>
      </c>
      <c r="J40" s="47"/>
      <c r="K40" s="43" t="s">
        <v>29</v>
      </c>
      <c r="L40" s="43"/>
      <c r="M40" s="43"/>
      <c r="N40" s="43"/>
      <c r="O40" s="43"/>
      <c r="P40" s="46"/>
      <c r="Q40" s="43"/>
      <c r="R40" s="56"/>
    </row>
    <row r="41" spans="1:20" ht="18.75" x14ac:dyDescent="0.3">
      <c r="A41" s="61">
        <v>21582</v>
      </c>
      <c r="B41">
        <v>508</v>
      </c>
      <c r="D41" s="8">
        <f t="shared" si="1"/>
        <v>2</v>
      </c>
      <c r="E41" s="6">
        <f t="shared" si="2"/>
        <v>0.69314718055994529</v>
      </c>
      <c r="F41" s="7">
        <f t="shared" si="5"/>
        <v>9.25</v>
      </c>
      <c r="G41" s="6">
        <f t="shared" si="4"/>
        <v>1</v>
      </c>
      <c r="H41" s="12">
        <f t="shared" si="0"/>
        <v>756</v>
      </c>
      <c r="J41" s="47"/>
      <c r="K41" s="43" t="s">
        <v>74</v>
      </c>
      <c r="L41" s="48"/>
      <c r="M41" s="48"/>
      <c r="N41" s="48"/>
      <c r="O41" s="48"/>
      <c r="P41" s="48"/>
      <c r="Q41" s="48"/>
      <c r="R41" s="44"/>
    </row>
    <row r="42" spans="1:20" ht="18.75" x14ac:dyDescent="0.3">
      <c r="A42" s="61">
        <v>21610</v>
      </c>
      <c r="B42">
        <v>604</v>
      </c>
      <c r="D42" s="8">
        <f t="shared" si="1"/>
        <v>2.377952755905512</v>
      </c>
      <c r="E42" s="6">
        <f t="shared" si="2"/>
        <v>0.86623993091627849</v>
      </c>
      <c r="F42" s="7">
        <f t="shared" si="5"/>
        <v>9.5</v>
      </c>
      <c r="G42" s="6">
        <f t="shared" si="4"/>
        <v>0</v>
      </c>
      <c r="H42" s="12">
        <f t="shared" si="0"/>
        <v>756</v>
      </c>
      <c r="J42" s="47"/>
      <c r="K42" s="48"/>
      <c r="L42" s="48"/>
      <c r="M42" s="48"/>
      <c r="N42" s="48"/>
      <c r="O42" s="48"/>
      <c r="P42" s="48"/>
      <c r="Q42" s="48"/>
      <c r="R42" s="44"/>
    </row>
    <row r="43" spans="1:20" ht="18.75" x14ac:dyDescent="0.3">
      <c r="A43" s="61">
        <v>21641</v>
      </c>
      <c r="B43">
        <v>818</v>
      </c>
      <c r="D43" s="8">
        <f t="shared" si="1"/>
        <v>3.2204724409448819</v>
      </c>
      <c r="E43" s="6">
        <f t="shared" si="2"/>
        <v>1.1695280695842105</v>
      </c>
      <c r="F43" s="7">
        <f t="shared" si="5"/>
        <v>9.75</v>
      </c>
      <c r="G43" s="6">
        <f t="shared" ref="G43:G64" si="6">H43-H42</f>
        <v>2</v>
      </c>
      <c r="H43" s="12">
        <f t="shared" ref="H43:H64" si="7">COUNTIFS(inches,"&lt;"&amp;F43)</f>
        <v>758</v>
      </c>
      <c r="J43" s="47"/>
      <c r="K43" s="48"/>
      <c r="L43" s="43" t="s">
        <v>49</v>
      </c>
      <c r="M43" s="43"/>
      <c r="N43" s="43" t="s">
        <v>86</v>
      </c>
      <c r="O43" s="43">
        <f>_xlfn.NORM.S.DIST(((LN(L31)-P23)/P24),TRUE)</f>
        <v>0.77436623223315848</v>
      </c>
      <c r="P43" s="48"/>
      <c r="Q43" s="48"/>
      <c r="R43" s="58"/>
    </row>
    <row r="44" spans="1:20" ht="18.75" x14ac:dyDescent="0.3">
      <c r="A44" s="61">
        <v>21671</v>
      </c>
      <c r="B44">
        <v>565</v>
      </c>
      <c r="D44" s="8">
        <f t="shared" si="1"/>
        <v>2.2244094488188977</v>
      </c>
      <c r="E44" s="6">
        <f t="shared" si="2"/>
        <v>0.79949146412790439</v>
      </c>
      <c r="F44" s="7">
        <f t="shared" si="5"/>
        <v>10</v>
      </c>
      <c r="G44" s="6">
        <f t="shared" si="6"/>
        <v>2</v>
      </c>
      <c r="H44" s="12">
        <f t="shared" si="7"/>
        <v>760</v>
      </c>
      <c r="J44" s="47"/>
      <c r="K44" s="48"/>
      <c r="L44" s="43" t="s">
        <v>76</v>
      </c>
      <c r="M44" s="48"/>
      <c r="N44" s="43" t="s">
        <v>87</v>
      </c>
      <c r="O44" s="43" t="s">
        <v>88</v>
      </c>
      <c r="P44" s="48"/>
      <c r="Q44" s="48"/>
      <c r="R44" s="44"/>
    </row>
    <row r="45" spans="1:20" ht="19.5" thickBot="1" x14ac:dyDescent="0.35">
      <c r="A45" s="61">
        <v>21702</v>
      </c>
      <c r="B45">
        <v>1026</v>
      </c>
      <c r="D45" s="8">
        <f t="shared" si="1"/>
        <v>4.0393700787401574</v>
      </c>
      <c r="E45" s="6">
        <f t="shared" si="2"/>
        <v>1.3960887587121782</v>
      </c>
      <c r="F45" s="7">
        <f t="shared" si="5"/>
        <v>10.25</v>
      </c>
      <c r="G45" s="6">
        <f t="shared" si="6"/>
        <v>2</v>
      </c>
      <c r="H45" s="12">
        <f t="shared" si="7"/>
        <v>762</v>
      </c>
      <c r="J45" s="49"/>
      <c r="K45" s="52"/>
      <c r="L45" s="52"/>
      <c r="M45" s="52"/>
      <c r="N45" s="51"/>
      <c r="O45" s="51"/>
      <c r="P45" s="51"/>
      <c r="Q45" s="51"/>
      <c r="R45" s="53"/>
    </row>
    <row r="46" spans="1:20" ht="18.75" x14ac:dyDescent="0.3">
      <c r="A46" s="61">
        <v>21732</v>
      </c>
      <c r="B46">
        <v>436</v>
      </c>
      <c r="D46" s="8">
        <f t="shared" si="1"/>
        <v>1.7165354330708662</v>
      </c>
      <c r="E46" s="6">
        <f t="shared" si="2"/>
        <v>0.54030797633049776</v>
      </c>
      <c r="F46" s="7">
        <f t="shared" si="5"/>
        <v>10.5</v>
      </c>
      <c r="G46" s="6">
        <f t="shared" si="6"/>
        <v>2</v>
      </c>
      <c r="H46" s="12">
        <f t="shared" si="7"/>
        <v>764</v>
      </c>
    </row>
    <row r="47" spans="1:20" ht="18.75" x14ac:dyDescent="0.3">
      <c r="A47" s="61">
        <v>21763</v>
      </c>
      <c r="B47">
        <v>181</v>
      </c>
      <c r="D47" s="8">
        <f t="shared" si="1"/>
        <v>0.71259842519685035</v>
      </c>
      <c r="E47" s="6">
        <f t="shared" si="2"/>
        <v>-0.33883723575271091</v>
      </c>
      <c r="F47" s="7">
        <f t="shared" si="5"/>
        <v>10.75</v>
      </c>
      <c r="G47" s="6">
        <f t="shared" si="6"/>
        <v>1</v>
      </c>
      <c r="H47" s="12">
        <f t="shared" si="7"/>
        <v>765</v>
      </c>
    </row>
    <row r="48" spans="1:20" ht="18.75" x14ac:dyDescent="0.3">
      <c r="A48" s="61">
        <v>21794</v>
      </c>
      <c r="B48">
        <v>168</v>
      </c>
      <c r="D48" s="8">
        <f t="shared" si="1"/>
        <v>0.66141732283464572</v>
      </c>
      <c r="E48" s="6">
        <f t="shared" si="2"/>
        <v>-0.41337028761527761</v>
      </c>
      <c r="F48" s="7">
        <f t="shared" si="5"/>
        <v>11</v>
      </c>
      <c r="G48" s="6">
        <f t="shared" si="6"/>
        <v>1</v>
      </c>
      <c r="H48" s="12">
        <f t="shared" si="7"/>
        <v>766</v>
      </c>
    </row>
    <row r="49" spans="1:8" ht="18.75" x14ac:dyDescent="0.3">
      <c r="A49" s="61">
        <v>21824</v>
      </c>
      <c r="B49">
        <v>34</v>
      </c>
      <c r="D49" s="8">
        <f t="shared" si="1"/>
        <v>0.13385826771653545</v>
      </c>
      <c r="E49" s="6">
        <f t="shared" si="2"/>
        <v>-2.010973742402375</v>
      </c>
      <c r="F49" s="7">
        <f t="shared" si="5"/>
        <v>11.25</v>
      </c>
      <c r="G49" s="6">
        <f t="shared" si="6"/>
        <v>0</v>
      </c>
      <c r="H49" s="12">
        <f t="shared" si="7"/>
        <v>766</v>
      </c>
    </row>
    <row r="50" spans="1:8" ht="18.75" x14ac:dyDescent="0.3">
      <c r="A50" s="61">
        <v>21855</v>
      </c>
      <c r="B50">
        <v>311</v>
      </c>
      <c r="D50" s="8">
        <f t="shared" si="1"/>
        <v>1.2244094488188977</v>
      </c>
      <c r="E50" s="6">
        <f t="shared" si="2"/>
        <v>0.20245864516069759</v>
      </c>
      <c r="F50" s="7">
        <f t="shared" si="5"/>
        <v>11.5</v>
      </c>
      <c r="G50" s="6">
        <f t="shared" si="6"/>
        <v>0</v>
      </c>
      <c r="H50" s="12">
        <f t="shared" si="7"/>
        <v>766</v>
      </c>
    </row>
    <row r="51" spans="1:8" ht="18.75" x14ac:dyDescent="0.3">
      <c r="A51" s="61">
        <v>21885</v>
      </c>
      <c r="B51">
        <v>247</v>
      </c>
      <c r="D51" s="8">
        <f t="shared" si="1"/>
        <v>0.97244094488188981</v>
      </c>
      <c r="E51" s="6">
        <f t="shared" si="2"/>
        <v>-2.7945930390559336E-2</v>
      </c>
      <c r="F51" s="7">
        <f t="shared" si="5"/>
        <v>11.75</v>
      </c>
      <c r="G51" s="6">
        <f t="shared" si="6"/>
        <v>0</v>
      </c>
      <c r="H51" s="12">
        <f t="shared" si="7"/>
        <v>766</v>
      </c>
    </row>
    <row r="52" spans="1:8" ht="18.75" x14ac:dyDescent="0.3">
      <c r="A52" s="61">
        <v>21916</v>
      </c>
      <c r="B52">
        <v>19</v>
      </c>
      <c r="D52" s="8">
        <f t="shared" si="1"/>
        <v>7.4803149606299218E-2</v>
      </c>
      <c r="E52" s="6">
        <f t="shared" si="2"/>
        <v>-2.5928952878520959</v>
      </c>
      <c r="F52" s="7">
        <f t="shared" si="5"/>
        <v>12</v>
      </c>
      <c r="G52" s="6">
        <f t="shared" si="6"/>
        <v>0</v>
      </c>
      <c r="H52" s="12">
        <f t="shared" si="7"/>
        <v>766</v>
      </c>
    </row>
    <row r="53" spans="1:8" ht="18.75" x14ac:dyDescent="0.3">
      <c r="A53" s="61">
        <v>21947</v>
      </c>
      <c r="B53">
        <v>345</v>
      </c>
      <c r="D53" s="8">
        <f t="shared" si="1"/>
        <v>1.3582677165354331</v>
      </c>
      <c r="E53" s="6">
        <f t="shared" si="2"/>
        <v>0.3062101500128232</v>
      </c>
      <c r="F53" s="7">
        <f t="shared" si="5"/>
        <v>12.25</v>
      </c>
      <c r="G53" s="6">
        <f t="shared" si="6"/>
        <v>2</v>
      </c>
      <c r="H53" s="12">
        <f t="shared" si="7"/>
        <v>768</v>
      </c>
    </row>
    <row r="54" spans="1:8" ht="18.75" x14ac:dyDescent="0.3">
      <c r="A54" s="61">
        <v>21976</v>
      </c>
      <c r="B54">
        <v>472</v>
      </c>
      <c r="D54" s="8">
        <f t="shared" si="1"/>
        <v>1.8582677165354331</v>
      </c>
      <c r="E54" s="6">
        <f t="shared" si="2"/>
        <v>0.61964471856701886</v>
      </c>
      <c r="F54" s="7">
        <f t="shared" si="5"/>
        <v>12.5</v>
      </c>
      <c r="G54" s="6">
        <f t="shared" si="6"/>
        <v>0</v>
      </c>
      <c r="H54" s="12">
        <f t="shared" si="7"/>
        <v>768</v>
      </c>
    </row>
    <row r="55" spans="1:8" ht="18.75" x14ac:dyDescent="0.3">
      <c r="A55" s="61">
        <v>22007</v>
      </c>
      <c r="B55">
        <v>885</v>
      </c>
      <c r="D55" s="8">
        <f t="shared" si="1"/>
        <v>3.484251968503937</v>
      </c>
      <c r="E55" s="6">
        <f t="shared" si="2"/>
        <v>1.248253377989393</v>
      </c>
      <c r="F55" s="7">
        <f t="shared" si="5"/>
        <v>12.75</v>
      </c>
      <c r="G55" s="6">
        <f t="shared" si="6"/>
        <v>0</v>
      </c>
      <c r="H55" s="12">
        <f t="shared" si="7"/>
        <v>768</v>
      </c>
    </row>
    <row r="56" spans="1:8" ht="18.75" x14ac:dyDescent="0.3">
      <c r="A56" s="61">
        <v>22037</v>
      </c>
      <c r="B56">
        <v>1499</v>
      </c>
      <c r="D56" s="8">
        <f t="shared" si="1"/>
        <v>5.9015748031496065</v>
      </c>
      <c r="E56" s="6">
        <f t="shared" si="2"/>
        <v>1.7752192310840611</v>
      </c>
      <c r="F56" s="7">
        <f t="shared" si="5"/>
        <v>13</v>
      </c>
      <c r="G56" s="6">
        <f t="shared" si="6"/>
        <v>0</v>
      </c>
      <c r="H56" s="12">
        <f t="shared" si="7"/>
        <v>768</v>
      </c>
    </row>
    <row r="57" spans="1:8" ht="18.75" x14ac:dyDescent="0.3">
      <c r="A57" s="61">
        <v>22068</v>
      </c>
      <c r="B57">
        <v>1348</v>
      </c>
      <c r="D57" s="8">
        <f t="shared" si="1"/>
        <v>5.3070866141732287</v>
      </c>
      <c r="E57" s="6">
        <f t="shared" si="2"/>
        <v>1.6690430244537158</v>
      </c>
      <c r="F57" s="7">
        <f t="shared" si="5"/>
        <v>13.25</v>
      </c>
      <c r="G57" s="6">
        <f t="shared" si="6"/>
        <v>0</v>
      </c>
      <c r="H57" s="12">
        <f t="shared" si="7"/>
        <v>768</v>
      </c>
    </row>
    <row r="58" spans="1:8" ht="18.75" x14ac:dyDescent="0.3">
      <c r="A58" s="61">
        <v>22098</v>
      </c>
      <c r="B58">
        <v>256</v>
      </c>
      <c r="D58" s="8">
        <f t="shared" si="1"/>
        <v>1.0078740157480315</v>
      </c>
      <c r="E58" s="6">
        <f t="shared" si="2"/>
        <v>7.8431774610258787E-3</v>
      </c>
      <c r="F58" s="7">
        <f t="shared" si="5"/>
        <v>13.5</v>
      </c>
      <c r="G58" s="6">
        <f t="shared" si="6"/>
        <v>2</v>
      </c>
      <c r="H58" s="12">
        <f t="shared" si="7"/>
        <v>770</v>
      </c>
    </row>
    <row r="59" spans="1:8" ht="18.75" x14ac:dyDescent="0.3">
      <c r="A59" s="61">
        <v>22129</v>
      </c>
      <c r="B59">
        <v>2660</v>
      </c>
      <c r="D59" s="8">
        <f t="shared" si="1"/>
        <v>10.472440944881889</v>
      </c>
      <c r="E59" s="6">
        <f t="shared" si="2"/>
        <v>2.348747134757208</v>
      </c>
      <c r="F59" s="7">
        <f t="shared" si="5"/>
        <v>13.75</v>
      </c>
      <c r="G59" s="6">
        <f t="shared" si="6"/>
        <v>1</v>
      </c>
      <c r="H59" s="12">
        <f t="shared" si="7"/>
        <v>771</v>
      </c>
    </row>
    <row r="60" spans="1:8" ht="18.75" x14ac:dyDescent="0.3">
      <c r="A60" s="61">
        <v>22160</v>
      </c>
      <c r="B60">
        <v>503</v>
      </c>
      <c r="D60" s="8">
        <f t="shared" si="1"/>
        <v>1.9803149606299213</v>
      </c>
      <c r="E60" s="6">
        <f t="shared" si="2"/>
        <v>0.68325590308120265</v>
      </c>
      <c r="F60" s="7">
        <f t="shared" si="5"/>
        <v>14</v>
      </c>
      <c r="G60" s="6">
        <f t="shared" si="6"/>
        <v>0</v>
      </c>
      <c r="H60" s="12">
        <f t="shared" si="7"/>
        <v>771</v>
      </c>
    </row>
    <row r="61" spans="1:8" ht="18.75" x14ac:dyDescent="0.3">
      <c r="A61" s="61">
        <v>22190</v>
      </c>
      <c r="B61">
        <v>1003</v>
      </c>
      <c r="D61" s="8">
        <f t="shared" si="1"/>
        <v>3.9488188976377954</v>
      </c>
      <c r="E61" s="6">
        <f t="shared" si="2"/>
        <v>1.3734165209433991</v>
      </c>
      <c r="F61" s="7">
        <f t="shared" si="5"/>
        <v>14.25</v>
      </c>
      <c r="G61" s="6">
        <f t="shared" si="6"/>
        <v>0</v>
      </c>
      <c r="H61" s="12">
        <f t="shared" si="7"/>
        <v>771</v>
      </c>
    </row>
    <row r="62" spans="1:8" ht="18.75" x14ac:dyDescent="0.3">
      <c r="A62" s="61">
        <v>22221</v>
      </c>
      <c r="B62">
        <v>16</v>
      </c>
      <c r="D62" s="8">
        <f t="shared" si="1"/>
        <v>6.2992125984251968E-2</v>
      </c>
      <c r="E62" s="6">
        <f t="shared" si="2"/>
        <v>-2.7647455447787554</v>
      </c>
      <c r="F62" s="7">
        <f t="shared" si="5"/>
        <v>14.5</v>
      </c>
      <c r="G62" s="6">
        <f t="shared" si="6"/>
        <v>0</v>
      </c>
      <c r="H62" s="12">
        <f t="shared" si="7"/>
        <v>771</v>
      </c>
    </row>
    <row r="63" spans="1:8" ht="18.75" x14ac:dyDescent="0.3">
      <c r="A63" s="61">
        <v>22251</v>
      </c>
      <c r="B63">
        <v>198</v>
      </c>
      <c r="D63" s="8">
        <f t="shared" si="1"/>
        <v>0.77952755905511806</v>
      </c>
      <c r="E63" s="6">
        <f t="shared" si="2"/>
        <v>-0.24906723632400141</v>
      </c>
      <c r="F63" s="7">
        <f t="shared" si="5"/>
        <v>14.75</v>
      </c>
      <c r="G63" s="6">
        <f t="shared" si="6"/>
        <v>0</v>
      </c>
      <c r="H63" s="12">
        <f t="shared" si="7"/>
        <v>771</v>
      </c>
    </row>
    <row r="64" spans="1:8" ht="18.75" x14ac:dyDescent="0.3">
      <c r="A64" s="61">
        <v>22282</v>
      </c>
      <c r="B64">
        <v>345</v>
      </c>
      <c r="D64" s="8">
        <f t="shared" si="1"/>
        <v>1.3582677165354331</v>
      </c>
      <c r="E64" s="6">
        <f t="shared" si="2"/>
        <v>0.3062101500128232</v>
      </c>
      <c r="F64" s="7">
        <f t="shared" si="5"/>
        <v>15</v>
      </c>
      <c r="G64" s="6">
        <f t="shared" si="6"/>
        <v>0</v>
      </c>
      <c r="H64" s="12">
        <f t="shared" si="7"/>
        <v>771</v>
      </c>
    </row>
    <row r="65" spans="1:8" ht="18.75" x14ac:dyDescent="0.3">
      <c r="A65" s="61">
        <v>22313</v>
      </c>
      <c r="B65">
        <v>388</v>
      </c>
      <c r="D65" s="8">
        <f t="shared" si="1"/>
        <v>1.5275590551181102</v>
      </c>
      <c r="E65" s="6">
        <f t="shared" si="2"/>
        <v>0.42367107260473685</v>
      </c>
      <c r="F65" s="7"/>
      <c r="G65" s="6"/>
      <c r="H65" s="6"/>
    </row>
    <row r="66" spans="1:8" ht="18.75" x14ac:dyDescent="0.3">
      <c r="A66" s="61">
        <v>22341</v>
      </c>
      <c r="B66">
        <v>226</v>
      </c>
      <c r="D66" s="8">
        <f t="shared" si="1"/>
        <v>0.88976377952755903</v>
      </c>
      <c r="E66" s="6">
        <f t="shared" si="2"/>
        <v>-0.11679926774625074</v>
      </c>
      <c r="F66" s="7"/>
      <c r="G66" s="6"/>
      <c r="H66" s="6"/>
    </row>
    <row r="67" spans="1:8" ht="18.75" x14ac:dyDescent="0.3">
      <c r="A67" s="61">
        <v>22372</v>
      </c>
      <c r="B67">
        <v>670</v>
      </c>
      <c r="D67" s="8">
        <f t="shared" si="1"/>
        <v>2.6377952755905514</v>
      </c>
      <c r="E67" s="6">
        <f t="shared" si="2"/>
        <v>0.96994344536647525</v>
      </c>
      <c r="F67" s="7"/>
      <c r="G67" s="6"/>
      <c r="H67" s="6"/>
    </row>
    <row r="68" spans="1:8" ht="18.75" x14ac:dyDescent="0.3">
      <c r="A68" s="61">
        <v>22402</v>
      </c>
      <c r="B68">
        <v>745</v>
      </c>
      <c r="D68" s="8">
        <f t="shared" si="1"/>
        <v>2.9330708661417324</v>
      </c>
      <c r="E68" s="6">
        <f t="shared" si="2"/>
        <v>1.0760499513610229</v>
      </c>
      <c r="F68" s="7"/>
      <c r="G68" s="6"/>
      <c r="H68" s="6"/>
    </row>
    <row r="69" spans="1:8" ht="18.75" x14ac:dyDescent="0.3">
      <c r="A69" s="61">
        <v>22433</v>
      </c>
      <c r="B69">
        <v>436</v>
      </c>
      <c r="D69" s="8">
        <f t="shared" ref="D69:D132" si="8">B69/($C$4*10)</f>
        <v>1.7165354330708662</v>
      </c>
      <c r="E69" s="6">
        <f t="shared" ref="E69:E132" si="9">LN(D69)</f>
        <v>0.54030797633049776</v>
      </c>
      <c r="F69" s="7"/>
      <c r="G69" s="6"/>
      <c r="H69" s="6"/>
    </row>
    <row r="70" spans="1:8" ht="18.75" x14ac:dyDescent="0.3">
      <c r="A70" s="61">
        <v>22463</v>
      </c>
      <c r="B70">
        <v>939</v>
      </c>
      <c r="D70" s="8">
        <f t="shared" si="8"/>
        <v>3.6968503937007875</v>
      </c>
      <c r="E70" s="6">
        <f t="shared" si="9"/>
        <v>1.3074812121897263</v>
      </c>
      <c r="F70" s="7"/>
      <c r="G70" s="6"/>
      <c r="H70" s="6"/>
    </row>
    <row r="71" spans="1:8" ht="18.75" x14ac:dyDescent="0.3">
      <c r="A71" s="61">
        <v>22494</v>
      </c>
      <c r="B71">
        <v>451</v>
      </c>
      <c r="D71" s="8">
        <f t="shared" si="8"/>
        <v>1.7755905511811023</v>
      </c>
      <c r="E71" s="6">
        <f t="shared" si="9"/>
        <v>0.57413307248414169</v>
      </c>
      <c r="F71" s="7"/>
      <c r="G71" s="6"/>
      <c r="H71" s="6"/>
    </row>
    <row r="72" spans="1:8" ht="18.75" x14ac:dyDescent="0.3">
      <c r="A72" s="61">
        <v>22525</v>
      </c>
      <c r="B72">
        <v>1123</v>
      </c>
      <c r="D72" s="8">
        <f t="shared" si="8"/>
        <v>4.4212598425196852</v>
      </c>
      <c r="E72" s="6">
        <f t="shared" si="9"/>
        <v>1.4864246877199065</v>
      </c>
      <c r="F72" s="7"/>
      <c r="G72" s="6"/>
      <c r="H72" s="6"/>
    </row>
    <row r="73" spans="1:8" ht="18.75" x14ac:dyDescent="0.3">
      <c r="A73" s="61">
        <v>22555</v>
      </c>
      <c r="B73">
        <v>134</v>
      </c>
      <c r="D73" s="8">
        <f t="shared" si="8"/>
        <v>0.52755905511811019</v>
      </c>
      <c r="E73" s="6">
        <f t="shared" si="9"/>
        <v>-0.63949446706762536</v>
      </c>
      <c r="F73" s="7"/>
      <c r="G73" s="6"/>
      <c r="H73" s="6"/>
    </row>
    <row r="74" spans="1:8" ht="18.75" x14ac:dyDescent="0.3">
      <c r="A74" s="61">
        <v>22586</v>
      </c>
      <c r="B74">
        <v>28</v>
      </c>
      <c r="D74" s="8">
        <f t="shared" si="8"/>
        <v>0.11023622047244094</v>
      </c>
      <c r="E74" s="6">
        <f t="shared" si="9"/>
        <v>-2.2051297568433328</v>
      </c>
      <c r="F74" s="7"/>
      <c r="G74" s="6"/>
      <c r="H74" s="6"/>
    </row>
    <row r="75" spans="1:8" ht="18.75" x14ac:dyDescent="0.3">
      <c r="A75" s="61">
        <v>22616</v>
      </c>
      <c r="B75">
        <v>112</v>
      </c>
      <c r="D75" s="8">
        <f t="shared" si="8"/>
        <v>0.44094488188976377</v>
      </c>
      <c r="E75" s="6">
        <f t="shared" si="9"/>
        <v>-0.81883539572344211</v>
      </c>
      <c r="F75" s="7"/>
      <c r="G75" s="6"/>
      <c r="H75" s="6"/>
    </row>
    <row r="76" spans="1:8" ht="18.75" x14ac:dyDescent="0.3">
      <c r="A76" s="61">
        <v>22647</v>
      </c>
      <c r="B76">
        <v>130</v>
      </c>
      <c r="D76" s="8">
        <f t="shared" si="8"/>
        <v>0.51181102362204722</v>
      </c>
      <c r="E76" s="6">
        <f t="shared" si="9"/>
        <v>-0.66979981656295418</v>
      </c>
      <c r="F76" s="7"/>
      <c r="G76" s="6"/>
      <c r="H76" s="6"/>
    </row>
    <row r="77" spans="1:8" ht="18.75" x14ac:dyDescent="0.3">
      <c r="A77" s="61">
        <v>22678</v>
      </c>
      <c r="B77">
        <v>118</v>
      </c>
      <c r="D77" s="8">
        <f t="shared" si="8"/>
        <v>0.46456692913385828</v>
      </c>
      <c r="E77" s="6">
        <f t="shared" si="9"/>
        <v>-0.76664964255287182</v>
      </c>
      <c r="F77" s="7"/>
      <c r="G77" s="6"/>
      <c r="H77" s="6"/>
    </row>
    <row r="78" spans="1:8" ht="18.75" x14ac:dyDescent="0.3">
      <c r="A78" s="61">
        <v>22706</v>
      </c>
      <c r="B78">
        <v>131</v>
      </c>
      <c r="D78" s="8">
        <f t="shared" si="8"/>
        <v>0.51574803149606296</v>
      </c>
      <c r="E78" s="6">
        <f t="shared" si="9"/>
        <v>-0.66213694381738508</v>
      </c>
      <c r="F78" s="7"/>
      <c r="G78" s="6"/>
      <c r="H78" s="6"/>
    </row>
    <row r="79" spans="1:8" ht="18.75" x14ac:dyDescent="0.3">
      <c r="A79" s="61">
        <v>22737</v>
      </c>
      <c r="B79">
        <v>316</v>
      </c>
      <c r="D79" s="8">
        <f t="shared" si="8"/>
        <v>1.2440944881889764</v>
      </c>
      <c r="E79" s="6">
        <f t="shared" si="9"/>
        <v>0.21840794656837553</v>
      </c>
      <c r="F79" s="7"/>
      <c r="G79" s="6"/>
      <c r="H79" s="6"/>
    </row>
    <row r="80" spans="1:8" ht="18.75" x14ac:dyDescent="0.3">
      <c r="A80" s="61">
        <v>22767</v>
      </c>
      <c r="B80">
        <v>434</v>
      </c>
      <c r="D80" s="8">
        <f t="shared" si="8"/>
        <v>1.7086614173228347</v>
      </c>
      <c r="E80" s="6">
        <f t="shared" si="9"/>
        <v>0.53571026708186831</v>
      </c>
      <c r="F80" s="7"/>
      <c r="G80" s="6"/>
      <c r="H80" s="6"/>
    </row>
    <row r="81" spans="1:8" ht="18.75" x14ac:dyDescent="0.3">
      <c r="A81" s="61">
        <v>22798</v>
      </c>
      <c r="B81">
        <v>329</v>
      </c>
      <c r="D81" s="8">
        <f t="shared" si="8"/>
        <v>1.295275590551181</v>
      </c>
      <c r="E81" s="6">
        <f t="shared" si="9"/>
        <v>0.25872348374683524</v>
      </c>
      <c r="F81" s="7"/>
      <c r="G81" s="6"/>
      <c r="H81" s="6"/>
    </row>
    <row r="82" spans="1:8" ht="18.75" x14ac:dyDescent="0.3">
      <c r="A82" s="61">
        <v>22828</v>
      </c>
      <c r="B82">
        <v>700</v>
      </c>
      <c r="D82" s="8">
        <f t="shared" si="8"/>
        <v>2.7559055118110236</v>
      </c>
      <c r="E82" s="6">
        <f t="shared" si="9"/>
        <v>1.013746068024868</v>
      </c>
      <c r="F82" s="7"/>
      <c r="G82" s="6"/>
      <c r="H82" s="6"/>
    </row>
    <row r="83" spans="1:8" ht="18.75" x14ac:dyDescent="0.3">
      <c r="A83" s="61">
        <v>22859</v>
      </c>
      <c r="B83">
        <v>882</v>
      </c>
      <c r="D83" s="8">
        <f t="shared" si="8"/>
        <v>3.4724409448818898</v>
      </c>
      <c r="E83" s="6">
        <f t="shared" si="9"/>
        <v>1.2448577889882548</v>
      </c>
      <c r="F83" s="7"/>
      <c r="G83" s="6"/>
      <c r="H83" s="6"/>
    </row>
    <row r="84" spans="1:8" ht="18.75" x14ac:dyDescent="0.3">
      <c r="A84" s="61">
        <v>22890</v>
      </c>
      <c r="B84">
        <v>308</v>
      </c>
      <c r="D84" s="8">
        <f t="shared" si="8"/>
        <v>1.2125984251968505</v>
      </c>
      <c r="E84" s="6">
        <f t="shared" si="9"/>
        <v>0.19276551595503794</v>
      </c>
      <c r="F84" s="7"/>
      <c r="G84" s="6"/>
      <c r="H84" s="6"/>
    </row>
    <row r="85" spans="1:8" ht="18.75" x14ac:dyDescent="0.3">
      <c r="A85" s="61">
        <v>22920</v>
      </c>
      <c r="B85">
        <v>422</v>
      </c>
      <c r="D85" s="8">
        <f t="shared" si="8"/>
        <v>1.6614173228346456</v>
      </c>
      <c r="E85" s="6">
        <f t="shared" si="9"/>
        <v>0.50767104701747523</v>
      </c>
      <c r="F85" s="7"/>
      <c r="G85" s="6"/>
      <c r="H85" s="6"/>
    </row>
    <row r="86" spans="1:8" ht="18.75" x14ac:dyDescent="0.3">
      <c r="A86" s="61">
        <v>22951</v>
      </c>
      <c r="B86">
        <v>456</v>
      </c>
      <c r="D86" s="8">
        <f t="shared" si="8"/>
        <v>1.795275590551181</v>
      </c>
      <c r="E86" s="6">
        <f t="shared" si="9"/>
        <v>0.58515854249584942</v>
      </c>
      <c r="F86" s="7"/>
      <c r="G86" s="6"/>
      <c r="H86" s="6"/>
    </row>
    <row r="87" spans="1:8" ht="18.75" x14ac:dyDescent="0.3">
      <c r="A87" s="61">
        <v>22981</v>
      </c>
      <c r="B87">
        <v>116</v>
      </c>
      <c r="D87" s="8">
        <f t="shared" si="8"/>
        <v>0.45669291338582679</v>
      </c>
      <c r="E87" s="6">
        <f t="shared" si="9"/>
        <v>-0.78374407591217188</v>
      </c>
      <c r="F87" s="7"/>
      <c r="G87" s="6"/>
      <c r="H87" s="6"/>
    </row>
    <row r="88" spans="1:8" ht="18.75" x14ac:dyDescent="0.3">
      <c r="A88" s="61">
        <v>23012</v>
      </c>
      <c r="B88">
        <v>203</v>
      </c>
      <c r="D88" s="8">
        <f t="shared" si="8"/>
        <v>0.79921259842519687</v>
      </c>
      <c r="E88" s="6">
        <f t="shared" si="9"/>
        <v>-0.22412828797674922</v>
      </c>
      <c r="F88" s="7"/>
      <c r="G88" s="6"/>
      <c r="H88" s="6"/>
    </row>
    <row r="89" spans="1:8" ht="18.75" x14ac:dyDescent="0.3">
      <c r="A89" s="61">
        <v>23043</v>
      </c>
      <c r="B89">
        <v>35</v>
      </c>
      <c r="D89" s="8">
        <f t="shared" si="8"/>
        <v>0.13779527559055119</v>
      </c>
      <c r="E89" s="6">
        <f t="shared" si="9"/>
        <v>-1.9819862055291229</v>
      </c>
      <c r="F89" s="7"/>
      <c r="G89" s="6"/>
      <c r="H89" s="6"/>
    </row>
    <row r="90" spans="1:8" ht="18.75" x14ac:dyDescent="0.3">
      <c r="A90" s="61">
        <v>23071</v>
      </c>
      <c r="B90">
        <v>442</v>
      </c>
      <c r="D90" s="8">
        <f t="shared" si="8"/>
        <v>1.7401574803149606</v>
      </c>
      <c r="E90" s="6">
        <f t="shared" si="9"/>
        <v>0.5539756150591616</v>
      </c>
      <c r="F90" s="7"/>
      <c r="G90" s="6"/>
      <c r="H90" s="6"/>
    </row>
    <row r="91" spans="1:8" ht="18.75" x14ac:dyDescent="0.3">
      <c r="A91" s="61">
        <v>23102</v>
      </c>
      <c r="B91">
        <v>722</v>
      </c>
      <c r="D91" s="8">
        <f t="shared" si="8"/>
        <v>2.8425196850393699</v>
      </c>
      <c r="E91" s="6">
        <f t="shared" si="9"/>
        <v>1.0446908718742896</v>
      </c>
      <c r="F91" s="7"/>
      <c r="G91" s="6"/>
      <c r="H91" s="6"/>
    </row>
    <row r="92" spans="1:8" ht="18.75" x14ac:dyDescent="0.3">
      <c r="A92" s="61">
        <v>23132</v>
      </c>
      <c r="B92">
        <v>1362</v>
      </c>
      <c r="D92" s="8">
        <f t="shared" si="8"/>
        <v>5.3622047244094491</v>
      </c>
      <c r="E92" s="6">
        <f t="shared" si="9"/>
        <v>1.6793752196909211</v>
      </c>
      <c r="F92" s="7"/>
      <c r="G92" s="6"/>
      <c r="H92" s="6"/>
    </row>
    <row r="93" spans="1:8" ht="18.75" x14ac:dyDescent="0.3">
      <c r="A93" s="61">
        <v>23163</v>
      </c>
      <c r="B93">
        <v>933</v>
      </c>
      <c r="D93" s="8">
        <f t="shared" si="8"/>
        <v>3.673228346456693</v>
      </c>
      <c r="E93" s="6">
        <f t="shared" si="9"/>
        <v>1.3010709338288073</v>
      </c>
      <c r="F93" s="7"/>
      <c r="G93" s="6"/>
      <c r="H93" s="6"/>
    </row>
    <row r="94" spans="1:8" ht="18.75" x14ac:dyDescent="0.3">
      <c r="A94" s="61">
        <v>23193</v>
      </c>
      <c r="B94">
        <v>628</v>
      </c>
      <c r="D94" s="8">
        <f t="shared" si="8"/>
        <v>2.4724409448818898</v>
      </c>
      <c r="E94" s="6">
        <f t="shared" si="9"/>
        <v>0.90520589944966212</v>
      </c>
      <c r="F94" s="7"/>
      <c r="G94" s="6"/>
      <c r="H94" s="6"/>
    </row>
    <row r="95" spans="1:8" ht="18.75" x14ac:dyDescent="0.3">
      <c r="A95" s="61">
        <v>23224</v>
      </c>
      <c r="B95">
        <v>743</v>
      </c>
      <c r="D95" s="8">
        <f t="shared" si="8"/>
        <v>2.9251968503937009</v>
      </c>
      <c r="E95" s="6">
        <f t="shared" si="9"/>
        <v>1.0733617776992226</v>
      </c>
      <c r="F95" s="7"/>
      <c r="G95" s="6"/>
      <c r="H95" s="6"/>
    </row>
    <row r="96" spans="1:8" ht="18.75" x14ac:dyDescent="0.3">
      <c r="A96" s="61">
        <v>23255</v>
      </c>
      <c r="B96">
        <v>455</v>
      </c>
      <c r="D96" s="8">
        <f t="shared" si="8"/>
        <v>1.7913385826771653</v>
      </c>
      <c r="E96" s="6">
        <f t="shared" si="9"/>
        <v>0.58296315193241377</v>
      </c>
      <c r="F96" s="7"/>
      <c r="G96" s="6"/>
      <c r="H96" s="6"/>
    </row>
    <row r="97" spans="1:8" ht="18.75" x14ac:dyDescent="0.3">
      <c r="A97" s="61">
        <v>23285</v>
      </c>
      <c r="B97">
        <v>837</v>
      </c>
      <c r="D97" s="8">
        <f t="shared" si="8"/>
        <v>3.295275590551181</v>
      </c>
      <c r="E97" s="6">
        <f t="shared" si="9"/>
        <v>1.1924898034709388</v>
      </c>
      <c r="F97" s="7"/>
      <c r="G97" s="6"/>
      <c r="H97" s="6"/>
    </row>
    <row r="98" spans="1:8" ht="18.75" x14ac:dyDescent="0.3">
      <c r="A98" s="61">
        <v>23316</v>
      </c>
      <c r="B98">
        <v>494</v>
      </c>
      <c r="D98" s="8">
        <f t="shared" si="8"/>
        <v>1.9448818897637796</v>
      </c>
      <c r="E98" s="6">
        <f t="shared" si="9"/>
        <v>0.66520125016938603</v>
      </c>
      <c r="F98" s="7"/>
      <c r="G98" s="6"/>
      <c r="H98" s="6"/>
    </row>
    <row r="99" spans="1:8" ht="18.75" x14ac:dyDescent="0.3">
      <c r="A99" s="61">
        <v>23346</v>
      </c>
      <c r="B99">
        <v>338</v>
      </c>
      <c r="D99" s="8">
        <f t="shared" si="8"/>
        <v>1.3307086614173229</v>
      </c>
      <c r="E99" s="6">
        <f t="shared" si="9"/>
        <v>0.28571162846448228</v>
      </c>
      <c r="F99" s="7"/>
      <c r="G99" s="6"/>
      <c r="H99" s="6"/>
    </row>
    <row r="100" spans="1:8" ht="18.75" x14ac:dyDescent="0.3">
      <c r="A100" s="61">
        <v>23377</v>
      </c>
      <c r="B100">
        <v>181</v>
      </c>
      <c r="D100" s="8">
        <f t="shared" si="8"/>
        <v>0.71259842519685035</v>
      </c>
      <c r="E100" s="6">
        <f t="shared" si="9"/>
        <v>-0.33883723575271091</v>
      </c>
      <c r="F100" s="7"/>
      <c r="G100" s="6"/>
      <c r="H100" s="6"/>
    </row>
    <row r="101" spans="1:8" ht="18.75" x14ac:dyDescent="0.3">
      <c r="A101" s="61">
        <v>23408</v>
      </c>
      <c r="B101">
        <v>155</v>
      </c>
      <c r="D101" s="8">
        <f t="shared" si="8"/>
        <v>0.61023622047244097</v>
      </c>
      <c r="E101" s="6">
        <f t="shared" si="9"/>
        <v>-0.49390915009928993</v>
      </c>
      <c r="F101" s="7"/>
      <c r="G101" s="6"/>
      <c r="H101" s="6"/>
    </row>
    <row r="102" spans="1:8" ht="18.75" x14ac:dyDescent="0.3">
      <c r="A102" s="61">
        <v>23437</v>
      </c>
      <c r="B102">
        <v>155</v>
      </c>
      <c r="D102" s="8">
        <f t="shared" si="8"/>
        <v>0.61023622047244097</v>
      </c>
      <c r="E102" s="6">
        <f t="shared" si="9"/>
        <v>-0.49390915009928993</v>
      </c>
      <c r="F102" s="7"/>
      <c r="G102" s="6"/>
      <c r="H102" s="6"/>
    </row>
    <row r="103" spans="1:8" ht="18.75" x14ac:dyDescent="0.3">
      <c r="A103" s="61">
        <v>23468</v>
      </c>
      <c r="B103">
        <v>333</v>
      </c>
      <c r="D103" s="8">
        <f t="shared" si="8"/>
        <v>1.311023622047244</v>
      </c>
      <c r="E103" s="6">
        <f t="shared" si="9"/>
        <v>0.27080822296190715</v>
      </c>
      <c r="F103" s="7"/>
      <c r="G103" s="6"/>
      <c r="H103" s="6"/>
    </row>
    <row r="104" spans="1:8" ht="18.75" x14ac:dyDescent="0.3">
      <c r="A104" s="61">
        <v>23498</v>
      </c>
      <c r="B104">
        <v>911</v>
      </c>
      <c r="D104" s="8">
        <f t="shared" si="8"/>
        <v>3.5866141732283463</v>
      </c>
      <c r="E104" s="6">
        <f t="shared" si="9"/>
        <v>1.2772086302414216</v>
      </c>
      <c r="F104" s="7"/>
      <c r="G104" s="6"/>
      <c r="H104" s="6"/>
    </row>
    <row r="105" spans="1:8" ht="18.75" x14ac:dyDescent="0.3">
      <c r="A105" s="61">
        <v>23529</v>
      </c>
      <c r="B105">
        <v>848</v>
      </c>
      <c r="D105" s="8">
        <f t="shared" si="8"/>
        <v>3.3385826771653542</v>
      </c>
      <c r="E105" s="6">
        <f t="shared" si="9"/>
        <v>1.2055463687733665</v>
      </c>
      <c r="F105" s="7"/>
      <c r="G105" s="6"/>
      <c r="H105" s="6"/>
    </row>
    <row r="106" spans="1:8" ht="18.75" x14ac:dyDescent="0.3">
      <c r="A106" s="61">
        <v>23559</v>
      </c>
      <c r="B106">
        <v>2671</v>
      </c>
      <c r="D106" s="8">
        <f t="shared" si="8"/>
        <v>10.515748031496063</v>
      </c>
      <c r="E106" s="6">
        <f t="shared" si="9"/>
        <v>2.3528739460914241</v>
      </c>
      <c r="F106" s="7"/>
      <c r="G106" s="6"/>
      <c r="H106" s="6"/>
    </row>
    <row r="107" spans="1:8" ht="18.75" x14ac:dyDescent="0.3">
      <c r="A107" s="61">
        <v>23590</v>
      </c>
      <c r="B107">
        <v>453</v>
      </c>
      <c r="D107" s="8">
        <f t="shared" si="8"/>
        <v>1.7834645669291338</v>
      </c>
      <c r="E107" s="6">
        <f t="shared" si="9"/>
        <v>0.57855785846449737</v>
      </c>
      <c r="F107" s="7"/>
      <c r="G107" s="6"/>
      <c r="H107" s="6"/>
    </row>
    <row r="108" spans="1:8" ht="18.75" x14ac:dyDescent="0.3">
      <c r="A108" s="61">
        <v>23621</v>
      </c>
      <c r="B108">
        <v>1030</v>
      </c>
      <c r="D108" s="8">
        <f t="shared" si="8"/>
        <v>4.0551181102362204</v>
      </c>
      <c r="E108" s="6">
        <f t="shared" si="9"/>
        <v>1.3999798142051449</v>
      </c>
      <c r="F108" s="7"/>
      <c r="G108" s="6"/>
      <c r="H108" s="6"/>
    </row>
    <row r="109" spans="1:8" ht="18.75" x14ac:dyDescent="0.3">
      <c r="A109" s="61">
        <v>23651</v>
      </c>
      <c r="B109">
        <v>18</v>
      </c>
      <c r="D109" s="8">
        <f t="shared" si="8"/>
        <v>7.0866141732283464E-2</v>
      </c>
      <c r="E109" s="6">
        <f t="shared" si="9"/>
        <v>-2.6469625091223721</v>
      </c>
      <c r="F109" s="7"/>
      <c r="G109" s="6"/>
      <c r="H109" s="6"/>
    </row>
    <row r="110" spans="1:8" ht="18.75" x14ac:dyDescent="0.3">
      <c r="A110" s="61">
        <v>23682</v>
      </c>
      <c r="B110">
        <v>510</v>
      </c>
      <c r="D110" s="8">
        <f t="shared" si="8"/>
        <v>2.0078740157480315</v>
      </c>
      <c r="E110" s="6">
        <f t="shared" si="9"/>
        <v>0.69707645869983481</v>
      </c>
      <c r="F110" s="7"/>
      <c r="G110" s="6"/>
      <c r="H110" s="6"/>
    </row>
    <row r="111" spans="1:8" ht="18.75" x14ac:dyDescent="0.3">
      <c r="A111" s="61">
        <v>23712</v>
      </c>
      <c r="B111">
        <v>64</v>
      </c>
      <c r="D111" s="8">
        <f t="shared" si="8"/>
        <v>0.25196850393700787</v>
      </c>
      <c r="E111" s="6">
        <f t="shared" si="9"/>
        <v>-1.3784511836588647</v>
      </c>
      <c r="F111" s="7"/>
      <c r="G111" s="6"/>
      <c r="H111" s="6"/>
    </row>
    <row r="112" spans="1:8" ht="18.75" x14ac:dyDescent="0.3">
      <c r="A112" s="61">
        <v>23743</v>
      </c>
      <c r="B112">
        <v>201</v>
      </c>
      <c r="D112" s="8">
        <f t="shared" si="8"/>
        <v>0.79133858267716539</v>
      </c>
      <c r="E112" s="6">
        <f t="shared" si="9"/>
        <v>-0.23402935895946078</v>
      </c>
      <c r="F112" s="7"/>
      <c r="G112" s="6"/>
      <c r="H112" s="6"/>
    </row>
    <row r="113" spans="1:8" ht="18.75" x14ac:dyDescent="0.3">
      <c r="A113" s="61">
        <v>23774</v>
      </c>
      <c r="B113">
        <v>270</v>
      </c>
      <c r="D113" s="8">
        <f t="shared" si="8"/>
        <v>1.0629921259842521</v>
      </c>
      <c r="E113" s="6">
        <f t="shared" si="9"/>
        <v>6.1087691979838279E-2</v>
      </c>
      <c r="F113" s="7"/>
      <c r="G113" s="6"/>
      <c r="H113" s="6"/>
    </row>
    <row r="114" spans="1:8" ht="18.75" x14ac:dyDescent="0.3">
      <c r="A114" s="61">
        <v>23802</v>
      </c>
      <c r="B114">
        <v>1002</v>
      </c>
      <c r="D114" s="8">
        <f t="shared" si="8"/>
        <v>3.9448818897637796</v>
      </c>
      <c r="E114" s="6">
        <f t="shared" si="9"/>
        <v>1.3724190146262736</v>
      </c>
      <c r="F114" s="7"/>
      <c r="G114" s="6"/>
      <c r="H114" s="6"/>
    </row>
    <row r="115" spans="1:8" ht="18.75" x14ac:dyDescent="0.3">
      <c r="A115" s="61">
        <v>23833</v>
      </c>
      <c r="B115">
        <v>892</v>
      </c>
      <c r="D115" s="8">
        <f t="shared" si="8"/>
        <v>3.5118110236220472</v>
      </c>
      <c r="E115" s="6">
        <f t="shared" si="9"/>
        <v>1.2561318655614728</v>
      </c>
      <c r="F115" s="7"/>
      <c r="G115" s="6"/>
      <c r="H115" s="6"/>
    </row>
    <row r="116" spans="1:8" ht="18.75" x14ac:dyDescent="0.3">
      <c r="A116" s="61">
        <v>23863</v>
      </c>
      <c r="B116">
        <v>1684</v>
      </c>
      <c r="D116" s="8">
        <f t="shared" si="8"/>
        <v>6.6299212598425195</v>
      </c>
      <c r="E116" s="6">
        <f t="shared" si="9"/>
        <v>1.8915929277837353</v>
      </c>
      <c r="F116" s="7"/>
      <c r="G116" s="6"/>
      <c r="H116" s="6"/>
    </row>
    <row r="117" spans="1:8" ht="18.75" x14ac:dyDescent="0.3">
      <c r="A117" s="61">
        <v>23894</v>
      </c>
      <c r="B117">
        <v>1449</v>
      </c>
      <c r="D117" s="8">
        <f t="shared" si="8"/>
        <v>5.7047244094488185</v>
      </c>
      <c r="E117" s="6">
        <f t="shared" si="9"/>
        <v>1.7412946753021457</v>
      </c>
      <c r="F117" s="7"/>
      <c r="G117" s="6"/>
      <c r="H117" s="6"/>
    </row>
    <row r="118" spans="1:8" ht="18.75" x14ac:dyDescent="0.3">
      <c r="A118" s="61">
        <v>23924</v>
      </c>
      <c r="B118">
        <v>415</v>
      </c>
      <c r="D118" s="8">
        <f t="shared" si="8"/>
        <v>1.6338582677165354</v>
      </c>
      <c r="E118" s="6">
        <f t="shared" si="9"/>
        <v>0.49094425321216173</v>
      </c>
      <c r="F118" s="7"/>
      <c r="G118" s="6"/>
      <c r="H118" s="6"/>
    </row>
    <row r="119" spans="1:8" ht="18.75" x14ac:dyDescent="0.3">
      <c r="A119" s="61">
        <v>23955</v>
      </c>
      <c r="B119">
        <v>622</v>
      </c>
      <c r="D119" s="8">
        <f t="shared" si="8"/>
        <v>2.4488188976377954</v>
      </c>
      <c r="E119" s="6">
        <f t="shared" si="9"/>
        <v>0.89560582572064285</v>
      </c>
      <c r="F119" s="7"/>
      <c r="G119" s="6"/>
      <c r="H119" s="6"/>
    </row>
    <row r="120" spans="1:8" ht="18.75" x14ac:dyDescent="0.3">
      <c r="A120" s="61">
        <v>23986</v>
      </c>
      <c r="B120">
        <v>797</v>
      </c>
      <c r="D120" s="8">
        <f t="shared" si="8"/>
        <v>3.1377952755905514</v>
      </c>
      <c r="E120" s="6">
        <f t="shared" si="9"/>
        <v>1.1435204117716786</v>
      </c>
      <c r="F120" s="7"/>
      <c r="G120" s="6"/>
      <c r="H120" s="6"/>
    </row>
    <row r="121" spans="1:8" ht="18.75" x14ac:dyDescent="0.3">
      <c r="A121" s="61">
        <v>24016</v>
      </c>
      <c r="B121">
        <v>670</v>
      </c>
      <c r="D121" s="8">
        <f t="shared" si="8"/>
        <v>2.6377952755905514</v>
      </c>
      <c r="E121" s="6">
        <f t="shared" si="9"/>
        <v>0.96994344536647525</v>
      </c>
      <c r="F121" s="7"/>
      <c r="G121" s="6"/>
      <c r="H121" s="6"/>
    </row>
    <row r="122" spans="1:8" ht="18.75" x14ac:dyDescent="0.3">
      <c r="A122" s="61">
        <v>24047</v>
      </c>
      <c r="B122">
        <v>740</v>
      </c>
      <c r="D122" s="8">
        <f t="shared" si="8"/>
        <v>2.9133858267716537</v>
      </c>
      <c r="E122" s="6">
        <f t="shared" si="9"/>
        <v>1.0693159191796788</v>
      </c>
      <c r="F122" s="7"/>
      <c r="G122" s="6"/>
      <c r="H122" s="6"/>
    </row>
    <row r="123" spans="1:8" ht="18.75" x14ac:dyDescent="0.3">
      <c r="A123" s="61">
        <v>24077</v>
      </c>
      <c r="B123">
        <v>485</v>
      </c>
      <c r="D123" s="8">
        <f t="shared" si="8"/>
        <v>1.9094488188976377</v>
      </c>
      <c r="E123" s="6">
        <f t="shared" si="9"/>
        <v>0.64681462391894662</v>
      </c>
      <c r="F123" s="7"/>
      <c r="G123" s="6"/>
      <c r="H123" s="6"/>
    </row>
    <row r="124" spans="1:8" ht="18.75" x14ac:dyDescent="0.3">
      <c r="A124" s="61">
        <v>24108</v>
      </c>
      <c r="B124">
        <v>1114</v>
      </c>
      <c r="D124" s="8">
        <f t="shared" si="8"/>
        <v>4.3858267716535435</v>
      </c>
      <c r="E124" s="6">
        <f t="shared" si="9"/>
        <v>1.4783781534686928</v>
      </c>
      <c r="F124" s="7"/>
      <c r="G124" s="6"/>
      <c r="H124" s="6"/>
    </row>
    <row r="125" spans="1:8" ht="18.75" x14ac:dyDescent="0.3">
      <c r="A125" s="61">
        <v>24139</v>
      </c>
      <c r="B125">
        <v>401</v>
      </c>
      <c r="D125" s="8">
        <f t="shared" si="8"/>
        <v>1.578740157480315</v>
      </c>
      <c r="E125" s="6">
        <f t="shared" si="9"/>
        <v>0.45662716028803263</v>
      </c>
      <c r="F125" s="7"/>
      <c r="G125" s="6"/>
      <c r="H125" s="6"/>
    </row>
    <row r="126" spans="1:8" ht="18.75" x14ac:dyDescent="0.3">
      <c r="A126" s="61">
        <v>24167</v>
      </c>
      <c r="B126">
        <v>373</v>
      </c>
      <c r="D126" s="8">
        <f t="shared" si="8"/>
        <v>1.4685039370078741</v>
      </c>
      <c r="E126" s="6">
        <f t="shared" si="9"/>
        <v>0.384244152625279</v>
      </c>
      <c r="F126" s="7"/>
      <c r="G126" s="6"/>
      <c r="H126" s="6"/>
    </row>
    <row r="127" spans="1:8" ht="18.75" x14ac:dyDescent="0.3">
      <c r="A127" s="61">
        <v>24198</v>
      </c>
      <c r="B127">
        <v>610</v>
      </c>
      <c r="D127" s="8">
        <f t="shared" si="8"/>
        <v>2.4015748031496065</v>
      </c>
      <c r="E127" s="6">
        <f t="shared" si="9"/>
        <v>0.87612469014882044</v>
      </c>
      <c r="F127" s="7"/>
      <c r="G127" s="6"/>
      <c r="H127" s="6"/>
    </row>
    <row r="128" spans="1:8" ht="18.75" x14ac:dyDescent="0.3">
      <c r="A128" s="61">
        <v>24228</v>
      </c>
      <c r="B128">
        <v>1915</v>
      </c>
      <c r="D128" s="8">
        <f t="shared" si="8"/>
        <v>7.5393700787401574</v>
      </c>
      <c r="E128" s="6">
        <f t="shared" si="9"/>
        <v>2.0201386345962096</v>
      </c>
      <c r="F128" s="7"/>
      <c r="G128" s="6"/>
      <c r="H128" s="6"/>
    </row>
    <row r="129" spans="1:8" ht="18.75" x14ac:dyDescent="0.3">
      <c r="A129" s="61">
        <v>24259</v>
      </c>
      <c r="B129">
        <v>879</v>
      </c>
      <c r="D129" s="8">
        <f t="shared" si="8"/>
        <v>3.4606299212598426</v>
      </c>
      <c r="E129" s="6">
        <f t="shared" si="9"/>
        <v>1.2414506306666404</v>
      </c>
      <c r="F129" s="7"/>
      <c r="G129" s="6"/>
      <c r="H129" s="6"/>
    </row>
    <row r="130" spans="1:8" ht="18.75" x14ac:dyDescent="0.3">
      <c r="A130" s="61">
        <v>24289</v>
      </c>
      <c r="B130">
        <v>506</v>
      </c>
      <c r="D130" s="8">
        <f t="shared" si="8"/>
        <v>1.9921259842519685</v>
      </c>
      <c r="E130" s="6">
        <f t="shared" si="9"/>
        <v>0.68920240226892893</v>
      </c>
      <c r="F130" s="7"/>
      <c r="G130" s="6"/>
      <c r="H130" s="6"/>
    </row>
    <row r="131" spans="1:8" ht="18.75" x14ac:dyDescent="0.3">
      <c r="A131" s="61">
        <v>24320</v>
      </c>
      <c r="B131">
        <v>1721</v>
      </c>
      <c r="D131" s="8">
        <f t="shared" si="8"/>
        <v>6.7755905511811028</v>
      </c>
      <c r="E131" s="6">
        <f t="shared" si="9"/>
        <v>1.9133265291930028</v>
      </c>
      <c r="F131" s="7"/>
      <c r="G131" s="6"/>
      <c r="H131" s="6"/>
    </row>
    <row r="132" spans="1:8" ht="18.75" x14ac:dyDescent="0.3">
      <c r="A132" s="61">
        <v>24351</v>
      </c>
      <c r="B132">
        <v>646</v>
      </c>
      <c r="D132" s="8">
        <f t="shared" si="8"/>
        <v>2.5433070866141732</v>
      </c>
      <c r="E132" s="6">
        <f t="shared" si="9"/>
        <v>0.93346523676406523</v>
      </c>
      <c r="F132" s="7"/>
      <c r="G132" s="6"/>
      <c r="H132" s="6"/>
    </row>
    <row r="133" spans="1:8" ht="18.75" x14ac:dyDescent="0.3">
      <c r="A133" s="61">
        <v>24381</v>
      </c>
      <c r="B133">
        <v>536</v>
      </c>
      <c r="D133" s="8">
        <f t="shared" ref="D133:D196" si="10">B133/($C$4*10)</f>
        <v>2.1102362204724407</v>
      </c>
      <c r="E133" s="6">
        <f t="shared" ref="E133:E196" si="11">LN(D133)</f>
        <v>0.74679989405226532</v>
      </c>
      <c r="F133" s="7"/>
      <c r="G133" s="6"/>
      <c r="H133" s="6"/>
    </row>
    <row r="134" spans="1:8" ht="18.75" x14ac:dyDescent="0.3">
      <c r="A134" s="61">
        <v>24412</v>
      </c>
      <c r="B134">
        <v>133</v>
      </c>
      <c r="D134" s="8">
        <f t="shared" si="10"/>
        <v>0.52362204724409445</v>
      </c>
      <c r="E134" s="6">
        <f t="shared" si="11"/>
        <v>-0.64698513879678288</v>
      </c>
      <c r="F134" s="7"/>
      <c r="G134" s="6"/>
      <c r="H134" s="6"/>
    </row>
    <row r="135" spans="1:8" ht="18.75" x14ac:dyDescent="0.3">
      <c r="A135" s="61">
        <v>24442</v>
      </c>
      <c r="B135">
        <v>115</v>
      </c>
      <c r="D135" s="8">
        <f t="shared" si="10"/>
        <v>0.452755905511811</v>
      </c>
      <c r="E135" s="6">
        <f t="shared" si="11"/>
        <v>-0.79240213865528653</v>
      </c>
      <c r="F135" s="7"/>
      <c r="G135" s="6"/>
      <c r="H135" s="6"/>
    </row>
    <row r="136" spans="1:8" ht="18.75" x14ac:dyDescent="0.3">
      <c r="A136" s="61">
        <v>24473</v>
      </c>
      <c r="B136">
        <v>85</v>
      </c>
      <c r="D136" s="8">
        <f t="shared" si="10"/>
        <v>0.3346456692913386</v>
      </c>
      <c r="E136" s="6">
        <f t="shared" si="11"/>
        <v>-1.0946830105282201</v>
      </c>
      <c r="F136" s="7"/>
      <c r="G136" s="6"/>
      <c r="H136" s="6"/>
    </row>
    <row r="137" spans="1:8" ht="18.75" x14ac:dyDescent="0.3">
      <c r="A137" s="61">
        <v>24504</v>
      </c>
      <c r="B137">
        <v>681</v>
      </c>
      <c r="D137" s="8">
        <f t="shared" si="10"/>
        <v>2.6811023622047245</v>
      </c>
      <c r="E137" s="6">
        <f t="shared" si="11"/>
        <v>0.98622803913097579</v>
      </c>
      <c r="F137" s="7"/>
      <c r="G137" s="6"/>
      <c r="H137" s="6"/>
    </row>
    <row r="138" spans="1:8" ht="18.75" x14ac:dyDescent="0.3">
      <c r="A138" s="61">
        <v>24532</v>
      </c>
      <c r="B138">
        <v>1363</v>
      </c>
      <c r="D138" s="8">
        <f t="shared" si="10"/>
        <v>5.3661417322834648</v>
      </c>
      <c r="E138" s="6">
        <f t="shared" si="11"/>
        <v>1.680109164677996</v>
      </c>
      <c r="F138" s="7"/>
      <c r="G138" s="6"/>
      <c r="H138" s="6"/>
    </row>
    <row r="139" spans="1:8" ht="18.75" x14ac:dyDescent="0.3">
      <c r="A139" s="61">
        <v>24563</v>
      </c>
      <c r="B139">
        <v>608</v>
      </c>
      <c r="D139" s="8">
        <f t="shared" si="10"/>
        <v>2.393700787401575</v>
      </c>
      <c r="E139" s="6">
        <f t="shared" si="11"/>
        <v>0.87284061494763054</v>
      </c>
      <c r="F139" s="7"/>
      <c r="G139" s="6"/>
      <c r="H139" s="6"/>
    </row>
    <row r="140" spans="1:8" ht="18.75" x14ac:dyDescent="0.3">
      <c r="A140" s="61">
        <v>24593</v>
      </c>
      <c r="B140">
        <v>403</v>
      </c>
      <c r="D140" s="8">
        <f t="shared" si="10"/>
        <v>1.5866141732283465</v>
      </c>
      <c r="E140" s="6">
        <f t="shared" si="11"/>
        <v>0.46160229492814642</v>
      </c>
      <c r="F140" s="7"/>
      <c r="G140" s="6"/>
      <c r="H140" s="6"/>
    </row>
    <row r="141" spans="1:8" ht="18.75" x14ac:dyDescent="0.3">
      <c r="A141" s="61">
        <v>24624</v>
      </c>
      <c r="B141">
        <v>741</v>
      </c>
      <c r="D141" s="8">
        <f t="shared" si="10"/>
        <v>2.9173228346456694</v>
      </c>
      <c r="E141" s="6">
        <f t="shared" si="11"/>
        <v>1.0706663582775504</v>
      </c>
      <c r="F141" s="7"/>
      <c r="G141" s="6"/>
      <c r="H141" s="6"/>
    </row>
    <row r="142" spans="1:8" ht="18.75" x14ac:dyDescent="0.3">
      <c r="A142" s="61">
        <v>24654</v>
      </c>
      <c r="B142">
        <v>1789</v>
      </c>
      <c r="D142" s="8">
        <f t="shared" si="10"/>
        <v>7.0433070866141732</v>
      </c>
      <c r="E142" s="6">
        <f t="shared" si="11"/>
        <v>1.9520778164901826</v>
      </c>
      <c r="F142" s="7"/>
      <c r="G142" s="6"/>
      <c r="H142" s="6"/>
    </row>
    <row r="143" spans="1:8" ht="18.75" x14ac:dyDescent="0.3">
      <c r="A143" s="61">
        <v>24685</v>
      </c>
      <c r="B143">
        <v>704</v>
      </c>
      <c r="D143" s="8">
        <f t="shared" si="10"/>
        <v>2.7716535433070866</v>
      </c>
      <c r="E143" s="6">
        <f t="shared" si="11"/>
        <v>1.0194440891395058</v>
      </c>
      <c r="F143" s="7"/>
      <c r="G143" s="6"/>
      <c r="H143" s="6"/>
    </row>
    <row r="144" spans="1:8" ht="18.75" x14ac:dyDescent="0.3">
      <c r="A144" s="61">
        <v>24716</v>
      </c>
      <c r="B144">
        <v>2591</v>
      </c>
      <c r="D144" s="8">
        <f t="shared" si="10"/>
        <v>10.200787401574804</v>
      </c>
      <c r="E144" s="6">
        <f t="shared" si="11"/>
        <v>2.3224649135435733</v>
      </c>
      <c r="F144" s="7"/>
      <c r="G144" s="6"/>
      <c r="H144" s="6"/>
    </row>
    <row r="145" spans="1:8" ht="18.75" x14ac:dyDescent="0.3">
      <c r="A145" s="61">
        <v>24746</v>
      </c>
      <c r="B145">
        <v>762</v>
      </c>
      <c r="D145" s="8">
        <f t="shared" si="10"/>
        <v>3</v>
      </c>
      <c r="E145" s="6">
        <f t="shared" si="11"/>
        <v>1.0986122886681098</v>
      </c>
      <c r="F145" s="7"/>
      <c r="G145" s="6"/>
      <c r="H145" s="6"/>
    </row>
    <row r="146" spans="1:8" ht="18.75" x14ac:dyDescent="0.3">
      <c r="A146" s="61">
        <v>24777</v>
      </c>
      <c r="B146">
        <v>705</v>
      </c>
      <c r="D146" s="8">
        <f t="shared" si="10"/>
        <v>2.7755905511811023</v>
      </c>
      <c r="E146" s="6">
        <f t="shared" si="11"/>
        <v>1.0208635357937321</v>
      </c>
      <c r="F146" s="7"/>
      <c r="G146" s="6"/>
      <c r="H146" s="6"/>
    </row>
    <row r="147" spans="1:8" ht="18.75" x14ac:dyDescent="0.3">
      <c r="A147" s="61">
        <v>24807</v>
      </c>
      <c r="B147">
        <v>463</v>
      </c>
      <c r="D147" s="8">
        <f t="shared" si="10"/>
        <v>1.8228346456692914</v>
      </c>
      <c r="E147" s="6">
        <f t="shared" si="11"/>
        <v>0.6003927870676975</v>
      </c>
      <c r="F147" s="7"/>
      <c r="G147" s="6"/>
      <c r="H147" s="6"/>
    </row>
    <row r="148" spans="1:8" ht="18.75" x14ac:dyDescent="0.3">
      <c r="A148" s="61">
        <v>24838</v>
      </c>
      <c r="B148">
        <v>136</v>
      </c>
      <c r="D148" s="8">
        <f t="shared" si="10"/>
        <v>0.53543307086614178</v>
      </c>
      <c r="E148" s="6">
        <f t="shared" si="11"/>
        <v>-0.62467938128248446</v>
      </c>
      <c r="F148" s="7"/>
      <c r="G148" s="6"/>
      <c r="H148" s="6"/>
    </row>
    <row r="149" spans="1:8" ht="18.75" x14ac:dyDescent="0.3">
      <c r="A149" s="61">
        <v>24869</v>
      </c>
      <c r="B149">
        <v>408</v>
      </c>
      <c r="D149" s="8">
        <f t="shared" si="10"/>
        <v>1.6062992125984252</v>
      </c>
      <c r="E149" s="6">
        <f t="shared" si="11"/>
        <v>0.47393290738562516</v>
      </c>
      <c r="F149" s="7"/>
      <c r="G149" s="6"/>
      <c r="H149" s="6"/>
    </row>
    <row r="150" spans="1:8" ht="18.75" x14ac:dyDescent="0.3">
      <c r="A150" s="61">
        <v>24898</v>
      </c>
      <c r="B150">
        <v>362</v>
      </c>
      <c r="D150" s="8">
        <f t="shared" si="10"/>
        <v>1.4251968503937007</v>
      </c>
      <c r="E150" s="6">
        <f t="shared" si="11"/>
        <v>0.35430994480723443</v>
      </c>
      <c r="F150" s="7"/>
      <c r="G150" s="6"/>
      <c r="H150" s="6"/>
    </row>
    <row r="151" spans="1:8" ht="18.75" x14ac:dyDescent="0.3">
      <c r="A151" s="61">
        <v>24929</v>
      </c>
      <c r="B151">
        <v>639</v>
      </c>
      <c r="D151" s="8">
        <f t="shared" si="10"/>
        <v>2.515748031496063</v>
      </c>
      <c r="E151" s="6">
        <f t="shared" si="11"/>
        <v>0.92257018735899821</v>
      </c>
      <c r="F151" s="7"/>
      <c r="G151" s="6"/>
      <c r="H151" s="6"/>
    </row>
    <row r="152" spans="1:8" ht="18.75" x14ac:dyDescent="0.3">
      <c r="A152" s="61">
        <v>24959</v>
      </c>
      <c r="B152">
        <v>1531</v>
      </c>
      <c r="D152" s="8">
        <f t="shared" si="10"/>
        <v>6.0275590551181102</v>
      </c>
      <c r="E152" s="6">
        <f t="shared" si="11"/>
        <v>1.7963421286391472</v>
      </c>
      <c r="F152" s="7"/>
      <c r="G152" s="6"/>
      <c r="H152" s="6"/>
    </row>
    <row r="153" spans="1:8" ht="18.75" x14ac:dyDescent="0.3">
      <c r="A153" s="61">
        <v>24990</v>
      </c>
      <c r="B153">
        <v>1006</v>
      </c>
      <c r="D153" s="8">
        <f t="shared" si="10"/>
        <v>3.9606299212598426</v>
      </c>
      <c r="E153" s="6">
        <f t="shared" si="11"/>
        <v>1.3764030836411481</v>
      </c>
      <c r="F153" s="7"/>
      <c r="G153" s="6"/>
      <c r="H153" s="6"/>
    </row>
    <row r="154" spans="1:8" ht="18.75" x14ac:dyDescent="0.3">
      <c r="A154" s="61">
        <v>25020</v>
      </c>
      <c r="B154">
        <v>746</v>
      </c>
      <c r="D154" s="8">
        <f t="shared" si="10"/>
        <v>2.9370078740157481</v>
      </c>
      <c r="E154" s="6">
        <f t="shared" si="11"/>
        <v>1.0773913331852243</v>
      </c>
      <c r="F154" s="7"/>
      <c r="G154" s="6"/>
      <c r="H154" s="6"/>
    </row>
    <row r="155" spans="1:8" ht="18.75" x14ac:dyDescent="0.3">
      <c r="A155" s="61">
        <v>25051</v>
      </c>
      <c r="B155">
        <v>406</v>
      </c>
      <c r="D155" s="8">
        <f t="shared" si="10"/>
        <v>1.5984251968503937</v>
      </c>
      <c r="E155" s="6">
        <f t="shared" si="11"/>
        <v>0.46901889258319607</v>
      </c>
      <c r="F155" s="7"/>
      <c r="G155" s="6"/>
      <c r="H155" s="6"/>
    </row>
    <row r="156" spans="1:8" ht="18.75" x14ac:dyDescent="0.3">
      <c r="A156" s="61">
        <v>25082</v>
      </c>
      <c r="B156">
        <v>491</v>
      </c>
      <c r="D156" s="8">
        <f t="shared" si="10"/>
        <v>1.9330708661417322</v>
      </c>
      <c r="E156" s="6">
        <f t="shared" si="11"/>
        <v>0.65910986077598399</v>
      </c>
      <c r="F156" s="7"/>
      <c r="G156" s="6"/>
      <c r="H156" s="6"/>
    </row>
    <row r="157" spans="1:8" ht="18.75" x14ac:dyDescent="0.3">
      <c r="A157" s="61">
        <v>25112</v>
      </c>
      <c r="B157">
        <v>818</v>
      </c>
      <c r="D157" s="8">
        <f t="shared" si="10"/>
        <v>3.2204724409448819</v>
      </c>
      <c r="E157" s="6">
        <f t="shared" si="11"/>
        <v>1.1695280695842105</v>
      </c>
      <c r="F157" s="7"/>
      <c r="G157" s="6"/>
      <c r="H157" s="6"/>
    </row>
    <row r="158" spans="1:8" ht="18.75" x14ac:dyDescent="0.3">
      <c r="A158" s="61">
        <v>25143</v>
      </c>
      <c r="B158">
        <v>204</v>
      </c>
      <c r="D158" s="8">
        <f t="shared" si="10"/>
        <v>0.80314960629921262</v>
      </c>
      <c r="E158" s="6">
        <f t="shared" si="11"/>
        <v>-0.21921427317432018</v>
      </c>
      <c r="F158" s="7"/>
      <c r="G158" s="6"/>
      <c r="H158" s="6"/>
    </row>
    <row r="159" spans="1:8" ht="18.75" x14ac:dyDescent="0.3">
      <c r="A159" s="61">
        <v>25173</v>
      </c>
      <c r="B159">
        <v>127</v>
      </c>
      <c r="D159" s="8">
        <f t="shared" si="10"/>
        <v>0.5</v>
      </c>
      <c r="E159" s="6">
        <f t="shared" si="11"/>
        <v>-0.69314718055994529</v>
      </c>
      <c r="F159" s="7"/>
      <c r="G159" s="6"/>
      <c r="H159" s="6"/>
    </row>
    <row r="160" spans="1:8" ht="18.75" x14ac:dyDescent="0.3">
      <c r="A160" s="61">
        <v>25204</v>
      </c>
      <c r="B160">
        <v>209</v>
      </c>
      <c r="D160" s="8">
        <f t="shared" si="10"/>
        <v>0.82283464566929132</v>
      </c>
      <c r="E160" s="6">
        <f t="shared" si="11"/>
        <v>-0.19500001505372561</v>
      </c>
      <c r="F160" s="7"/>
      <c r="G160" s="6"/>
      <c r="H160" s="6"/>
    </row>
    <row r="161" spans="1:8" ht="18.75" x14ac:dyDescent="0.3">
      <c r="A161" s="61">
        <v>25235</v>
      </c>
      <c r="B161">
        <v>185</v>
      </c>
      <c r="D161" s="8">
        <f t="shared" si="10"/>
        <v>0.72834645669291342</v>
      </c>
      <c r="E161" s="6">
        <f t="shared" si="11"/>
        <v>-0.31697844194021169</v>
      </c>
      <c r="F161" s="7"/>
      <c r="G161" s="6"/>
      <c r="H161" s="6"/>
    </row>
    <row r="162" spans="1:8" ht="18.75" x14ac:dyDescent="0.3">
      <c r="A162" s="61">
        <v>25263</v>
      </c>
      <c r="B162">
        <v>609</v>
      </c>
      <c r="D162" s="8">
        <f t="shared" si="10"/>
        <v>2.3976377952755907</v>
      </c>
      <c r="E162" s="6">
        <f t="shared" si="11"/>
        <v>0.87448400069136056</v>
      </c>
      <c r="F162" s="7"/>
      <c r="G162" s="6"/>
      <c r="H162" s="6"/>
    </row>
    <row r="163" spans="1:8" ht="18.75" x14ac:dyDescent="0.3">
      <c r="A163" s="61">
        <v>25294</v>
      </c>
      <c r="B163">
        <v>1062</v>
      </c>
      <c r="D163" s="8">
        <f t="shared" si="10"/>
        <v>4.1811023622047241</v>
      </c>
      <c r="E163" s="6">
        <f t="shared" si="11"/>
        <v>1.4305749347833474</v>
      </c>
      <c r="F163" s="7"/>
      <c r="G163" s="6"/>
      <c r="H163" s="6"/>
    </row>
    <row r="164" spans="1:8" ht="18.75" x14ac:dyDescent="0.3">
      <c r="A164" s="61">
        <v>25324</v>
      </c>
      <c r="B164">
        <v>1001</v>
      </c>
      <c r="D164" s="8">
        <f t="shared" si="10"/>
        <v>3.9409448818897639</v>
      </c>
      <c r="E164" s="6">
        <f t="shared" si="11"/>
        <v>1.371420512296684</v>
      </c>
      <c r="F164" s="7"/>
      <c r="G164" s="6"/>
      <c r="H164" s="6"/>
    </row>
    <row r="165" spans="1:8" ht="18.75" x14ac:dyDescent="0.3">
      <c r="A165" s="61">
        <v>25355</v>
      </c>
      <c r="B165">
        <v>286</v>
      </c>
      <c r="D165" s="8">
        <f t="shared" si="10"/>
        <v>1.1259842519685039</v>
      </c>
      <c r="E165" s="6">
        <f t="shared" si="11"/>
        <v>0.118657543801316</v>
      </c>
      <c r="F165" s="7"/>
      <c r="G165" s="6"/>
      <c r="H165" s="6"/>
    </row>
    <row r="166" spans="1:8" ht="18.75" x14ac:dyDescent="0.3">
      <c r="A166" s="61">
        <v>25385</v>
      </c>
      <c r="B166">
        <v>1019</v>
      </c>
      <c r="D166" s="8">
        <f t="shared" si="10"/>
        <v>4.0118110236220472</v>
      </c>
      <c r="E166" s="6">
        <f t="shared" si="11"/>
        <v>1.3892427662041882</v>
      </c>
      <c r="F166" s="7"/>
      <c r="G166" s="6"/>
      <c r="H166" s="6"/>
    </row>
    <row r="167" spans="1:8" ht="18.75" x14ac:dyDescent="0.3">
      <c r="A167" s="61">
        <v>25416</v>
      </c>
      <c r="B167">
        <v>1225</v>
      </c>
      <c r="D167" s="8">
        <f t="shared" si="10"/>
        <v>4.8228346456692917</v>
      </c>
      <c r="E167" s="6">
        <f t="shared" si="11"/>
        <v>1.5733618559602909</v>
      </c>
      <c r="F167" s="7"/>
      <c r="G167" s="6"/>
      <c r="H167" s="6"/>
    </row>
    <row r="168" spans="1:8" ht="18.75" x14ac:dyDescent="0.3">
      <c r="A168" s="61">
        <v>25447</v>
      </c>
      <c r="B168">
        <v>478</v>
      </c>
      <c r="D168" s="8">
        <f t="shared" si="10"/>
        <v>1.8818897637795275</v>
      </c>
      <c r="E168" s="6">
        <f t="shared" si="11"/>
        <v>0.63227646547291938</v>
      </c>
      <c r="F168" s="7"/>
      <c r="G168" s="6"/>
      <c r="H168" s="6"/>
    </row>
    <row r="169" spans="1:8" ht="18.75" x14ac:dyDescent="0.3">
      <c r="A169" s="61">
        <v>25477</v>
      </c>
      <c r="B169">
        <v>652</v>
      </c>
      <c r="D169" s="8">
        <f t="shared" si="10"/>
        <v>2.5669291338582676</v>
      </c>
      <c r="E169" s="6">
        <f t="shared" si="11"/>
        <v>0.94271029490811631</v>
      </c>
      <c r="F169" s="7"/>
      <c r="G169" s="6"/>
      <c r="H169" s="6"/>
    </row>
    <row r="170" spans="1:8" ht="18.75" x14ac:dyDescent="0.3">
      <c r="A170" s="61">
        <v>25508</v>
      </c>
      <c r="B170">
        <v>346</v>
      </c>
      <c r="D170" s="8">
        <f t="shared" si="10"/>
        <v>1.3622047244094488</v>
      </c>
      <c r="E170" s="6">
        <f t="shared" si="11"/>
        <v>0.30910450803918771</v>
      </c>
      <c r="F170" s="7"/>
      <c r="G170" s="6"/>
      <c r="H170" s="6"/>
    </row>
    <row r="171" spans="1:8" ht="18.75" x14ac:dyDescent="0.3">
      <c r="A171" s="61">
        <v>25538</v>
      </c>
      <c r="B171">
        <v>138</v>
      </c>
      <c r="D171" s="8">
        <f t="shared" si="10"/>
        <v>0.54330708661417326</v>
      </c>
      <c r="E171" s="6">
        <f t="shared" si="11"/>
        <v>-0.61008058186133185</v>
      </c>
      <c r="F171" s="7"/>
      <c r="G171" s="6"/>
      <c r="H171" s="6"/>
    </row>
    <row r="172" spans="1:8" ht="18.75" x14ac:dyDescent="0.3">
      <c r="A172" s="61">
        <v>25569</v>
      </c>
      <c r="B172">
        <v>131</v>
      </c>
      <c r="D172" s="8">
        <f t="shared" si="10"/>
        <v>0.51574803149606296</v>
      </c>
      <c r="E172" s="6">
        <f t="shared" si="11"/>
        <v>-0.66213694381738508</v>
      </c>
      <c r="F172" s="7"/>
      <c r="G172" s="6"/>
      <c r="H172" s="6"/>
    </row>
    <row r="173" spans="1:8" ht="18.75" x14ac:dyDescent="0.3">
      <c r="A173" s="61">
        <v>25600</v>
      </c>
      <c r="B173">
        <v>72</v>
      </c>
      <c r="D173" s="8">
        <f t="shared" si="10"/>
        <v>0.28346456692913385</v>
      </c>
      <c r="E173" s="6">
        <f t="shared" si="11"/>
        <v>-1.2606681480024813</v>
      </c>
      <c r="F173" s="7"/>
      <c r="G173" s="6"/>
      <c r="H173" s="6"/>
    </row>
    <row r="174" spans="1:8" ht="18.75" x14ac:dyDescent="0.3">
      <c r="A174" s="61">
        <v>25628</v>
      </c>
      <c r="B174">
        <v>319</v>
      </c>
      <c r="D174" s="8">
        <f t="shared" si="10"/>
        <v>1.2559055118110236</v>
      </c>
      <c r="E174" s="6">
        <f t="shared" si="11"/>
        <v>0.22785683576630797</v>
      </c>
      <c r="F174" s="7"/>
      <c r="G174" s="6"/>
      <c r="H174" s="6"/>
    </row>
    <row r="175" spans="1:8" ht="18.75" x14ac:dyDescent="0.3">
      <c r="A175" s="61">
        <v>25659</v>
      </c>
      <c r="B175">
        <v>836</v>
      </c>
      <c r="D175" s="8">
        <f t="shared" si="10"/>
        <v>3.2913385826771653</v>
      </c>
      <c r="E175" s="6">
        <f t="shared" si="11"/>
        <v>1.1912943460661649</v>
      </c>
      <c r="F175" s="7"/>
      <c r="G175" s="6"/>
      <c r="H175" s="6"/>
    </row>
    <row r="176" spans="1:8" ht="18.75" x14ac:dyDescent="0.3">
      <c r="A176" s="61">
        <v>25689</v>
      </c>
      <c r="B176">
        <v>738</v>
      </c>
      <c r="D176" s="8">
        <f t="shared" si="10"/>
        <v>2.9055118110236222</v>
      </c>
      <c r="E176" s="6">
        <f t="shared" si="11"/>
        <v>1.0666095575819359</v>
      </c>
      <c r="F176" s="7"/>
      <c r="G176" s="6"/>
      <c r="H176" s="6"/>
    </row>
    <row r="177" spans="1:8" ht="18.75" x14ac:dyDescent="0.3">
      <c r="A177" s="61">
        <v>25720</v>
      </c>
      <c r="B177">
        <v>1648</v>
      </c>
      <c r="D177" s="8">
        <f t="shared" si="10"/>
        <v>6.4881889763779528</v>
      </c>
      <c r="E177" s="6">
        <f t="shared" si="11"/>
        <v>1.8699834434508804</v>
      </c>
      <c r="F177" s="7"/>
      <c r="G177" s="6"/>
      <c r="H177" s="6"/>
    </row>
    <row r="178" spans="1:8" ht="18.75" x14ac:dyDescent="0.3">
      <c r="A178" s="61">
        <v>25750</v>
      </c>
      <c r="B178">
        <v>856</v>
      </c>
      <c r="D178" s="8">
        <f t="shared" si="10"/>
        <v>3.3700787401574801</v>
      </c>
      <c r="E178" s="6">
        <f t="shared" si="11"/>
        <v>1.2149361091232054</v>
      </c>
      <c r="F178" s="7"/>
      <c r="G178" s="6"/>
      <c r="H178" s="6"/>
    </row>
    <row r="179" spans="1:8" ht="18.75" x14ac:dyDescent="0.3">
      <c r="A179" s="61">
        <v>25781</v>
      </c>
      <c r="B179">
        <v>1001</v>
      </c>
      <c r="D179" s="8">
        <f t="shared" si="10"/>
        <v>3.9409448818897639</v>
      </c>
      <c r="E179" s="6">
        <f t="shared" si="11"/>
        <v>1.371420512296684</v>
      </c>
      <c r="F179" s="7"/>
      <c r="G179" s="6"/>
      <c r="H179" s="6"/>
    </row>
    <row r="180" spans="1:8" ht="18.75" x14ac:dyDescent="0.3">
      <c r="A180" s="61">
        <v>25812</v>
      </c>
      <c r="B180">
        <v>1088</v>
      </c>
      <c r="D180" s="8">
        <f t="shared" si="10"/>
        <v>4.2834645669291342</v>
      </c>
      <c r="E180" s="6">
        <f t="shared" si="11"/>
        <v>1.4547621603973515</v>
      </c>
      <c r="F180" s="7"/>
      <c r="G180" s="6"/>
      <c r="H180" s="6"/>
    </row>
    <row r="181" spans="1:8" ht="18.75" x14ac:dyDescent="0.3">
      <c r="A181" s="61">
        <v>25842</v>
      </c>
      <c r="B181">
        <v>73</v>
      </c>
      <c r="D181" s="8">
        <f t="shared" si="10"/>
        <v>0.2874015748031496</v>
      </c>
      <c r="E181" s="6">
        <f t="shared" si="11"/>
        <v>-1.2468748258701454</v>
      </c>
      <c r="F181" s="7"/>
      <c r="G181" s="6"/>
      <c r="H181" s="6"/>
    </row>
    <row r="182" spans="1:8" ht="18.75" x14ac:dyDescent="0.3">
      <c r="A182" s="61">
        <v>25873</v>
      </c>
      <c r="B182">
        <v>241</v>
      </c>
      <c r="D182" s="8">
        <f t="shared" si="10"/>
        <v>0.94881889763779526</v>
      </c>
      <c r="E182" s="6">
        <f t="shared" si="11"/>
        <v>-5.2537333527881605E-2</v>
      </c>
      <c r="F182" s="7"/>
      <c r="G182" s="6"/>
      <c r="H182" s="6"/>
    </row>
    <row r="183" spans="1:8" ht="18.75" x14ac:dyDescent="0.3">
      <c r="A183" s="61">
        <v>25903</v>
      </c>
      <c r="B183">
        <v>223</v>
      </c>
      <c r="D183" s="8">
        <f t="shared" si="10"/>
        <v>0.87795275590551181</v>
      </c>
      <c r="E183" s="6">
        <f t="shared" si="11"/>
        <v>-0.13016249555841783</v>
      </c>
      <c r="F183" s="7"/>
      <c r="G183" s="6"/>
      <c r="H183" s="6"/>
    </row>
    <row r="184" spans="1:8" ht="18.75" x14ac:dyDescent="0.3">
      <c r="A184" s="61">
        <v>25934</v>
      </c>
      <c r="B184">
        <v>411</v>
      </c>
      <c r="D184" s="8">
        <f t="shared" si="10"/>
        <v>1.6181102362204725</v>
      </c>
      <c r="E184" s="6">
        <f t="shared" si="11"/>
        <v>0.48125894747769804</v>
      </c>
      <c r="F184" s="7"/>
      <c r="G184" s="6"/>
      <c r="H184" s="6"/>
    </row>
    <row r="185" spans="1:8" ht="18.75" x14ac:dyDescent="0.3">
      <c r="A185" s="61">
        <v>25965</v>
      </c>
      <c r="B185">
        <v>290</v>
      </c>
      <c r="D185" s="8">
        <f t="shared" si="10"/>
        <v>1.1417322834645669</v>
      </c>
      <c r="E185" s="6">
        <f t="shared" si="11"/>
        <v>0.13254665596198309</v>
      </c>
      <c r="F185" s="7"/>
      <c r="G185" s="6"/>
      <c r="H185" s="6"/>
    </row>
    <row r="186" spans="1:8" ht="18.75" x14ac:dyDescent="0.3">
      <c r="A186" s="61">
        <v>25993</v>
      </c>
      <c r="B186">
        <v>769</v>
      </c>
      <c r="D186" s="8">
        <f t="shared" si="10"/>
        <v>3.0275590551181102</v>
      </c>
      <c r="E186" s="6">
        <f t="shared" si="11"/>
        <v>1.1077567024871073</v>
      </c>
      <c r="F186" s="7"/>
      <c r="G186" s="6"/>
      <c r="H186" s="6"/>
    </row>
    <row r="187" spans="1:8" ht="18.75" x14ac:dyDescent="0.3">
      <c r="A187" s="61">
        <v>26024</v>
      </c>
      <c r="B187">
        <v>1064</v>
      </c>
      <c r="D187" s="8">
        <f t="shared" si="10"/>
        <v>4.1889763779527556</v>
      </c>
      <c r="E187" s="6">
        <f t="shared" si="11"/>
        <v>1.4324564028830531</v>
      </c>
      <c r="F187" s="7"/>
      <c r="G187" s="6"/>
      <c r="H187" s="6"/>
    </row>
    <row r="188" spans="1:8" ht="18.75" x14ac:dyDescent="0.3">
      <c r="A188" s="61">
        <v>26054</v>
      </c>
      <c r="B188">
        <v>989</v>
      </c>
      <c r="D188" s="8">
        <f t="shared" si="10"/>
        <v>3.893700787401575</v>
      </c>
      <c r="E188" s="6">
        <f t="shared" si="11"/>
        <v>1.3593600646041757</v>
      </c>
      <c r="F188" s="7"/>
      <c r="G188" s="6"/>
      <c r="H188" s="6"/>
    </row>
    <row r="189" spans="1:8" ht="18.75" x14ac:dyDescent="0.3">
      <c r="A189" s="61">
        <v>26085</v>
      </c>
      <c r="B189">
        <v>1219</v>
      </c>
      <c r="D189" s="8">
        <f t="shared" si="10"/>
        <v>4.7992125984251972</v>
      </c>
      <c r="E189" s="6">
        <f t="shared" si="11"/>
        <v>1.568451862462735</v>
      </c>
      <c r="F189" s="7"/>
      <c r="G189" s="6"/>
      <c r="H189" s="6"/>
    </row>
    <row r="190" spans="1:8" ht="18.75" x14ac:dyDescent="0.3">
      <c r="A190" s="61">
        <v>26115</v>
      </c>
      <c r="B190">
        <v>491</v>
      </c>
      <c r="D190" s="8">
        <f t="shared" si="10"/>
        <v>1.9330708661417322</v>
      </c>
      <c r="E190" s="6">
        <f t="shared" si="11"/>
        <v>0.65910986077598399</v>
      </c>
      <c r="F190" s="7"/>
      <c r="G190" s="6"/>
      <c r="H190" s="6"/>
    </row>
    <row r="191" spans="1:8" ht="18.75" x14ac:dyDescent="0.3">
      <c r="A191" s="61">
        <v>26146</v>
      </c>
      <c r="B191">
        <v>489</v>
      </c>
      <c r="D191" s="8">
        <f t="shared" si="10"/>
        <v>1.9251968503937007</v>
      </c>
      <c r="E191" s="6">
        <f t="shared" si="11"/>
        <v>0.65502822245633541</v>
      </c>
      <c r="F191" s="7"/>
      <c r="G191" s="6"/>
      <c r="H191" s="6"/>
    </row>
    <row r="192" spans="1:8" ht="18.75" x14ac:dyDescent="0.3">
      <c r="A192" s="61">
        <v>26177</v>
      </c>
      <c r="B192">
        <v>1837</v>
      </c>
      <c r="D192" s="8">
        <f t="shared" si="10"/>
        <v>7.2322834645669287</v>
      </c>
      <c r="E192" s="6">
        <f t="shared" si="11"/>
        <v>1.9785548181965891</v>
      </c>
      <c r="F192" s="7"/>
      <c r="G192" s="6"/>
      <c r="H192" s="6"/>
    </row>
    <row r="193" spans="1:8" ht="18.75" x14ac:dyDescent="0.3">
      <c r="A193" s="61">
        <v>26207</v>
      </c>
      <c r="B193">
        <v>201</v>
      </c>
      <c r="D193" s="8">
        <f t="shared" si="10"/>
        <v>0.79133858267716539</v>
      </c>
      <c r="E193" s="6">
        <f t="shared" si="11"/>
        <v>-0.23402935895946078</v>
      </c>
      <c r="F193" s="7"/>
      <c r="G193" s="6"/>
      <c r="H193" s="6"/>
    </row>
    <row r="194" spans="1:8" ht="18.75" x14ac:dyDescent="0.3">
      <c r="A194" s="61">
        <v>26238</v>
      </c>
      <c r="B194">
        <v>454</v>
      </c>
      <c r="D194" s="8">
        <f t="shared" si="10"/>
        <v>1.7874015748031495</v>
      </c>
      <c r="E194" s="6">
        <f t="shared" si="11"/>
        <v>0.5807629310228114</v>
      </c>
      <c r="F194" s="7"/>
      <c r="G194" s="6"/>
      <c r="H194" s="6"/>
    </row>
    <row r="195" spans="1:8" ht="18.75" x14ac:dyDescent="0.3">
      <c r="A195" s="61">
        <v>26268</v>
      </c>
      <c r="B195">
        <v>417</v>
      </c>
      <c r="D195" s="8">
        <f t="shared" si="10"/>
        <v>1.6417322834645669</v>
      </c>
      <c r="E195" s="6">
        <f t="shared" si="11"/>
        <v>0.49575195478026485</v>
      </c>
      <c r="F195" s="7"/>
      <c r="G195" s="6"/>
      <c r="H195" s="6"/>
    </row>
    <row r="196" spans="1:8" ht="18.75" x14ac:dyDescent="0.3">
      <c r="A196" s="61">
        <v>26299</v>
      </c>
      <c r="B196">
        <v>244</v>
      </c>
      <c r="D196" s="8">
        <f t="shared" si="10"/>
        <v>0.96062992125984248</v>
      </c>
      <c r="E196" s="6">
        <f t="shared" si="11"/>
        <v>-4.0166041725334757E-2</v>
      </c>
      <c r="F196" s="7"/>
      <c r="G196" s="6"/>
      <c r="H196" s="6"/>
    </row>
    <row r="197" spans="1:8" ht="18.75" x14ac:dyDescent="0.3">
      <c r="A197" s="61">
        <v>26330</v>
      </c>
      <c r="B197">
        <v>64</v>
      </c>
      <c r="D197" s="8">
        <f t="shared" ref="D197:D260" si="12">B197/($C$4*10)</f>
        <v>0.25196850393700787</v>
      </c>
      <c r="E197" s="6">
        <f t="shared" ref="E197:E260" si="13">LN(D197)</f>
        <v>-1.3784511836588647</v>
      </c>
      <c r="F197" s="7"/>
      <c r="G197" s="6"/>
      <c r="H197" s="6"/>
    </row>
    <row r="198" spans="1:8" ht="18.75" x14ac:dyDescent="0.3">
      <c r="A198" s="61">
        <v>26359</v>
      </c>
      <c r="B198">
        <v>397</v>
      </c>
      <c r="D198" s="8">
        <f t="shared" si="12"/>
        <v>1.5629921259842521</v>
      </c>
      <c r="E198" s="6">
        <f t="shared" si="13"/>
        <v>0.44660201366865387</v>
      </c>
      <c r="F198" s="7"/>
      <c r="G198" s="6"/>
      <c r="H198" s="6"/>
    </row>
    <row r="199" spans="1:8" ht="18.75" x14ac:dyDescent="0.3">
      <c r="A199" s="61">
        <v>26390</v>
      </c>
      <c r="B199">
        <v>443</v>
      </c>
      <c r="D199" s="8">
        <f t="shared" si="12"/>
        <v>1.7440944881889764</v>
      </c>
      <c r="E199" s="6">
        <f t="shared" si="13"/>
        <v>0.55623550302659908</v>
      </c>
      <c r="F199" s="7"/>
      <c r="G199" s="6"/>
      <c r="H199" s="6"/>
    </row>
    <row r="200" spans="1:8" ht="18.75" x14ac:dyDescent="0.3">
      <c r="A200" s="61">
        <v>26420</v>
      </c>
      <c r="B200">
        <v>1364</v>
      </c>
      <c r="D200" s="8">
        <f t="shared" si="12"/>
        <v>5.3700787401574805</v>
      </c>
      <c r="E200" s="6">
        <f t="shared" si="13"/>
        <v>1.6808425713848709</v>
      </c>
      <c r="F200" s="7"/>
      <c r="G200" s="6"/>
      <c r="H200" s="6"/>
    </row>
    <row r="201" spans="1:8" ht="18.75" x14ac:dyDescent="0.3">
      <c r="A201" s="61">
        <v>26451</v>
      </c>
      <c r="B201">
        <v>1326</v>
      </c>
      <c r="D201" s="8">
        <f t="shared" si="12"/>
        <v>5.2204724409448815</v>
      </c>
      <c r="E201" s="6">
        <f t="shared" si="13"/>
        <v>1.6525879037272713</v>
      </c>
      <c r="F201" s="7"/>
      <c r="G201" s="6"/>
      <c r="H201" s="6"/>
    </row>
    <row r="202" spans="1:8" ht="18.75" x14ac:dyDescent="0.3">
      <c r="A202" s="61">
        <v>26481</v>
      </c>
      <c r="B202">
        <v>618</v>
      </c>
      <c r="D202" s="8">
        <f t="shared" si="12"/>
        <v>2.4330708661417324</v>
      </c>
      <c r="E202" s="6">
        <f t="shared" si="13"/>
        <v>0.88915419043915422</v>
      </c>
      <c r="F202" s="7"/>
      <c r="G202" s="6"/>
      <c r="H202" s="6"/>
    </row>
    <row r="203" spans="1:8" ht="18.75" x14ac:dyDescent="0.3">
      <c r="A203" s="61">
        <v>26512</v>
      </c>
      <c r="B203">
        <v>531</v>
      </c>
      <c r="D203" s="8">
        <f t="shared" si="12"/>
        <v>2.090551181102362</v>
      </c>
      <c r="E203" s="6">
        <f t="shared" si="13"/>
        <v>0.73742775422340212</v>
      </c>
      <c r="F203" s="7"/>
      <c r="G203" s="6"/>
      <c r="H203" s="6"/>
    </row>
    <row r="204" spans="1:8" ht="18.75" x14ac:dyDescent="0.3">
      <c r="A204" s="61">
        <v>26543</v>
      </c>
      <c r="B204">
        <v>192</v>
      </c>
      <c r="D204" s="8">
        <f t="shared" si="12"/>
        <v>0.75590551181102361</v>
      </c>
      <c r="E204" s="6">
        <f t="shared" si="13"/>
        <v>-0.27983889499075504</v>
      </c>
      <c r="F204" s="7"/>
      <c r="G204" s="6"/>
      <c r="H204" s="6"/>
    </row>
    <row r="205" spans="1:8" ht="18.75" x14ac:dyDescent="0.3">
      <c r="A205" s="61">
        <v>26573</v>
      </c>
      <c r="B205">
        <v>75</v>
      </c>
      <c r="D205" s="8">
        <f t="shared" si="12"/>
        <v>0.29527559055118108</v>
      </c>
      <c r="E205" s="6">
        <f t="shared" si="13"/>
        <v>-1.2198461534822262</v>
      </c>
      <c r="F205" s="7"/>
      <c r="G205" s="6"/>
      <c r="H205" s="6"/>
    </row>
    <row r="206" spans="1:8" ht="18.75" x14ac:dyDescent="0.3">
      <c r="A206" s="61">
        <v>26604</v>
      </c>
      <c r="B206">
        <v>178</v>
      </c>
      <c r="D206" s="8">
        <f t="shared" si="12"/>
        <v>0.70078740157480313</v>
      </c>
      <c r="E206" s="6">
        <f t="shared" si="13"/>
        <v>-0.35555071672645144</v>
      </c>
      <c r="F206" s="7"/>
      <c r="G206" s="6"/>
      <c r="H206" s="6"/>
    </row>
    <row r="207" spans="1:8" ht="18.75" x14ac:dyDescent="0.3">
      <c r="A207" s="61">
        <v>26634</v>
      </c>
      <c r="B207">
        <v>125</v>
      </c>
      <c r="D207" s="8">
        <f t="shared" si="12"/>
        <v>0.49212598425196852</v>
      </c>
      <c r="E207" s="6">
        <f t="shared" si="13"/>
        <v>-0.70902052971623541</v>
      </c>
      <c r="F207" s="7"/>
      <c r="G207" s="6"/>
      <c r="H207" s="6"/>
    </row>
    <row r="208" spans="1:8" ht="18.75" x14ac:dyDescent="0.3">
      <c r="A208" s="61">
        <v>26665</v>
      </c>
      <c r="B208">
        <v>198</v>
      </c>
      <c r="D208" s="8">
        <f t="shared" si="12"/>
        <v>0.77952755905511806</v>
      </c>
      <c r="E208" s="6">
        <f t="shared" si="13"/>
        <v>-0.24906723632400141</v>
      </c>
      <c r="F208" s="7"/>
      <c r="G208" s="6"/>
      <c r="H208" s="6"/>
    </row>
    <row r="209" spans="1:8" ht="18.75" x14ac:dyDescent="0.3">
      <c r="A209" s="61">
        <v>26696</v>
      </c>
      <c r="B209">
        <v>72</v>
      </c>
      <c r="D209" s="8">
        <f t="shared" si="12"/>
        <v>0.28346456692913385</v>
      </c>
      <c r="E209" s="6">
        <f t="shared" si="13"/>
        <v>-1.2606681480024813</v>
      </c>
      <c r="F209" s="7"/>
      <c r="G209" s="6"/>
      <c r="H209" s="6"/>
    </row>
    <row r="210" spans="1:8" ht="18.75" x14ac:dyDescent="0.3">
      <c r="A210" s="61">
        <v>26724</v>
      </c>
      <c r="B210">
        <v>416</v>
      </c>
      <c r="D210" s="8">
        <f t="shared" si="12"/>
        <v>1.6377952755905512</v>
      </c>
      <c r="E210" s="6">
        <f t="shared" si="13"/>
        <v>0.49335099324272669</v>
      </c>
      <c r="F210" s="7"/>
      <c r="G210" s="6"/>
      <c r="H210" s="6"/>
    </row>
    <row r="211" spans="1:8" ht="18.75" x14ac:dyDescent="0.3">
      <c r="A211" s="61">
        <v>26755</v>
      </c>
      <c r="B211">
        <v>571</v>
      </c>
      <c r="D211" s="8">
        <f t="shared" si="12"/>
        <v>2.2480314960629921</v>
      </c>
      <c r="E211" s="6">
        <f t="shared" si="13"/>
        <v>0.81005494263747368</v>
      </c>
      <c r="F211" s="7"/>
      <c r="G211" s="6"/>
      <c r="H211" s="6"/>
    </row>
    <row r="212" spans="1:8" ht="18.75" x14ac:dyDescent="0.3">
      <c r="A212" s="61">
        <v>26785</v>
      </c>
      <c r="B212">
        <v>564</v>
      </c>
      <c r="D212" s="8">
        <f t="shared" si="12"/>
        <v>2.2204724409448819</v>
      </c>
      <c r="E212" s="6">
        <f t="shared" si="13"/>
        <v>0.7977199844795223</v>
      </c>
      <c r="F212" s="7"/>
      <c r="G212" s="6"/>
      <c r="H212" s="6"/>
    </row>
    <row r="213" spans="1:8" ht="18.75" x14ac:dyDescent="0.3">
      <c r="A213" s="61">
        <v>26816</v>
      </c>
      <c r="B213">
        <v>1876</v>
      </c>
      <c r="D213" s="8">
        <f t="shared" si="12"/>
        <v>7.3858267716535435</v>
      </c>
      <c r="E213" s="6">
        <f t="shared" si="13"/>
        <v>1.9995628625476334</v>
      </c>
      <c r="F213" s="7"/>
      <c r="G213" s="6"/>
      <c r="H213" s="6"/>
    </row>
    <row r="214" spans="1:8" ht="18.75" x14ac:dyDescent="0.3">
      <c r="A214" s="61">
        <v>26846</v>
      </c>
      <c r="B214">
        <v>205</v>
      </c>
      <c r="D214" s="8">
        <f t="shared" si="12"/>
        <v>0.80708661417322836</v>
      </c>
      <c r="E214" s="6">
        <f t="shared" si="13"/>
        <v>-0.21432428788012839</v>
      </c>
      <c r="F214" s="7"/>
      <c r="G214" s="6"/>
      <c r="H214" s="6"/>
    </row>
    <row r="215" spans="1:8" ht="18.75" x14ac:dyDescent="0.3">
      <c r="A215" s="61">
        <v>26877</v>
      </c>
      <c r="B215">
        <v>202</v>
      </c>
      <c r="D215" s="8">
        <f t="shared" si="12"/>
        <v>0.79527559055118113</v>
      </c>
      <c r="E215" s="6">
        <f t="shared" si="13"/>
        <v>-0.22906656961733179</v>
      </c>
      <c r="F215" s="7"/>
      <c r="G215" s="6"/>
      <c r="H215" s="6"/>
    </row>
    <row r="216" spans="1:8" ht="18.75" x14ac:dyDescent="0.3">
      <c r="A216" s="61">
        <v>26908</v>
      </c>
      <c r="B216">
        <v>645</v>
      </c>
      <c r="D216" s="8">
        <f t="shared" si="12"/>
        <v>2.5393700787401574</v>
      </c>
      <c r="E216" s="6">
        <f t="shared" si="13"/>
        <v>0.93191604977723586</v>
      </c>
      <c r="F216" s="7"/>
      <c r="G216" s="6"/>
      <c r="H216" s="6"/>
    </row>
    <row r="217" spans="1:8" ht="18.75" x14ac:dyDescent="0.3">
      <c r="A217" s="61">
        <v>26938</v>
      </c>
      <c r="B217">
        <v>491</v>
      </c>
      <c r="D217" s="8">
        <f t="shared" si="12"/>
        <v>1.9330708661417322</v>
      </c>
      <c r="E217" s="6">
        <f t="shared" si="13"/>
        <v>0.65910986077598399</v>
      </c>
      <c r="F217" s="7"/>
      <c r="G217" s="6"/>
      <c r="H217" s="6"/>
    </row>
    <row r="218" spans="1:8" ht="18.75" x14ac:dyDescent="0.3">
      <c r="A218" s="61">
        <v>26969</v>
      </c>
      <c r="B218">
        <v>120</v>
      </c>
      <c r="D218" s="8">
        <f t="shared" si="12"/>
        <v>0.47244094488188976</v>
      </c>
      <c r="E218" s="6">
        <f t="shared" si="13"/>
        <v>-0.74984252423649056</v>
      </c>
      <c r="F218" s="7"/>
      <c r="G218" s="6"/>
      <c r="H218" s="6"/>
    </row>
    <row r="219" spans="1:8" ht="18.75" x14ac:dyDescent="0.3">
      <c r="A219" s="61">
        <v>26999</v>
      </c>
      <c r="B219">
        <v>185</v>
      </c>
      <c r="D219" s="8">
        <f t="shared" si="12"/>
        <v>0.72834645669291342</v>
      </c>
      <c r="E219" s="6">
        <f t="shared" si="13"/>
        <v>-0.31697844194021169</v>
      </c>
      <c r="F219" s="7"/>
      <c r="G219" s="6"/>
      <c r="H219" s="6"/>
    </row>
    <row r="220" spans="1:8" ht="18.75" x14ac:dyDescent="0.3">
      <c r="A220" s="61">
        <v>27030</v>
      </c>
      <c r="B220">
        <v>198</v>
      </c>
      <c r="D220" s="8">
        <f t="shared" si="12"/>
        <v>0.77952755905511806</v>
      </c>
      <c r="E220" s="6">
        <f t="shared" si="13"/>
        <v>-0.24906723632400141</v>
      </c>
      <c r="F220" s="7"/>
      <c r="G220" s="6"/>
      <c r="H220" s="6"/>
    </row>
    <row r="221" spans="1:8" ht="18.75" x14ac:dyDescent="0.3">
      <c r="A221" s="61">
        <v>27061</v>
      </c>
      <c r="B221">
        <v>33</v>
      </c>
      <c r="D221" s="8">
        <f t="shared" si="12"/>
        <v>0.12992125984251968</v>
      </c>
      <c r="E221" s="6">
        <f t="shared" si="13"/>
        <v>-2.0408267055520564</v>
      </c>
      <c r="F221" s="7"/>
      <c r="G221" s="6"/>
      <c r="H221" s="6"/>
    </row>
    <row r="222" spans="1:8" ht="18.75" x14ac:dyDescent="0.3">
      <c r="A222" s="61">
        <v>27089</v>
      </c>
      <c r="B222">
        <v>236</v>
      </c>
      <c r="D222" s="8">
        <f t="shared" si="12"/>
        <v>0.92913385826771655</v>
      </c>
      <c r="E222" s="6">
        <f t="shared" si="13"/>
        <v>-7.3502461992926496E-2</v>
      </c>
      <c r="F222" s="7"/>
      <c r="G222" s="6"/>
      <c r="H222" s="6"/>
    </row>
    <row r="223" spans="1:8" ht="18.75" x14ac:dyDescent="0.3">
      <c r="A223" s="61">
        <v>27120</v>
      </c>
      <c r="B223">
        <v>1065</v>
      </c>
      <c r="D223" s="8">
        <f t="shared" si="12"/>
        <v>4.1929133858267713</v>
      </c>
      <c r="E223" s="6">
        <f t="shared" si="13"/>
        <v>1.4333958111249889</v>
      </c>
      <c r="F223" s="7"/>
      <c r="G223" s="6"/>
      <c r="H223" s="6"/>
    </row>
    <row r="224" spans="1:8" ht="18.75" x14ac:dyDescent="0.3">
      <c r="A224" s="61">
        <v>27150</v>
      </c>
      <c r="B224">
        <v>665</v>
      </c>
      <c r="D224" s="8">
        <f t="shared" si="12"/>
        <v>2.6181102362204722</v>
      </c>
      <c r="E224" s="6">
        <f t="shared" si="13"/>
        <v>0.96245277363731752</v>
      </c>
      <c r="F224" s="7"/>
      <c r="G224" s="6"/>
      <c r="H224" s="6"/>
    </row>
    <row r="225" spans="1:8" ht="18.75" x14ac:dyDescent="0.3">
      <c r="A225" s="61">
        <v>27181</v>
      </c>
      <c r="B225">
        <v>868</v>
      </c>
      <c r="D225" s="8">
        <f t="shared" si="12"/>
        <v>3.4173228346456694</v>
      </c>
      <c r="E225" s="6">
        <f t="shared" si="13"/>
        <v>1.2288574476418137</v>
      </c>
      <c r="F225" s="7"/>
      <c r="G225" s="6"/>
      <c r="H225" s="6"/>
    </row>
    <row r="226" spans="1:8" ht="18.75" x14ac:dyDescent="0.3">
      <c r="A226" s="61">
        <v>27211</v>
      </c>
      <c r="B226">
        <v>1139</v>
      </c>
      <c r="D226" s="8">
        <f t="shared" si="12"/>
        <v>4.484251968503937</v>
      </c>
      <c r="E226" s="6">
        <f t="shared" si="13"/>
        <v>1.5005716964286455</v>
      </c>
      <c r="F226" s="7"/>
      <c r="G226" s="6"/>
      <c r="H226" s="6"/>
    </row>
    <row r="227" spans="1:8" ht="18.75" x14ac:dyDescent="0.3">
      <c r="A227" s="61">
        <v>27242</v>
      </c>
      <c r="B227">
        <v>1028</v>
      </c>
      <c r="D227" s="8">
        <f t="shared" si="12"/>
        <v>4.0472440944881889</v>
      </c>
      <c r="E227" s="6">
        <f t="shared" si="13"/>
        <v>1.3980361789965738</v>
      </c>
      <c r="F227" s="7"/>
      <c r="G227" s="6"/>
      <c r="H227" s="6"/>
    </row>
    <row r="228" spans="1:8" ht="18.75" x14ac:dyDescent="0.3">
      <c r="A228" s="61">
        <v>27273</v>
      </c>
      <c r="B228">
        <v>669</v>
      </c>
      <c r="D228" s="8">
        <f t="shared" si="12"/>
        <v>2.6338582677165356</v>
      </c>
      <c r="E228" s="6">
        <f t="shared" si="13"/>
        <v>0.96844979310969193</v>
      </c>
      <c r="F228" s="7"/>
      <c r="G228" s="6"/>
      <c r="H228" s="6"/>
    </row>
    <row r="229" spans="1:8" ht="18.75" x14ac:dyDescent="0.3">
      <c r="A229" s="61">
        <v>27303</v>
      </c>
      <c r="B229">
        <v>373</v>
      </c>
      <c r="D229" s="8">
        <f t="shared" si="12"/>
        <v>1.4685039370078741</v>
      </c>
      <c r="E229" s="6">
        <f t="shared" si="13"/>
        <v>0.384244152625279</v>
      </c>
      <c r="F229" s="7"/>
      <c r="G229" s="6"/>
      <c r="H229" s="6"/>
    </row>
    <row r="230" spans="1:8" ht="18.75" x14ac:dyDescent="0.3">
      <c r="A230" s="61">
        <v>27334</v>
      </c>
      <c r="B230">
        <v>483</v>
      </c>
      <c r="D230" s="8">
        <f t="shared" si="12"/>
        <v>1.9015748031496063</v>
      </c>
      <c r="E230" s="6">
        <f t="shared" si="13"/>
        <v>0.6426823866340361</v>
      </c>
      <c r="F230" s="7"/>
      <c r="G230" s="6"/>
      <c r="H230" s="6"/>
    </row>
    <row r="231" spans="1:8" ht="18.75" x14ac:dyDescent="0.3">
      <c r="A231" s="61">
        <v>27364</v>
      </c>
      <c r="B231">
        <v>434</v>
      </c>
      <c r="D231" s="8">
        <f t="shared" si="12"/>
        <v>1.7086614173228347</v>
      </c>
      <c r="E231" s="6">
        <f t="shared" si="13"/>
        <v>0.53571026708186831</v>
      </c>
      <c r="F231" s="7"/>
      <c r="G231" s="6"/>
      <c r="H231" s="6"/>
    </row>
    <row r="232" spans="1:8" ht="18.75" x14ac:dyDescent="0.3">
      <c r="A232" s="61">
        <v>27395</v>
      </c>
      <c r="B232">
        <v>257</v>
      </c>
      <c r="D232" s="8">
        <f t="shared" si="12"/>
        <v>1.0118110236220472</v>
      </c>
      <c r="E232" s="6">
        <f t="shared" si="13"/>
        <v>1.1741817876683195E-2</v>
      </c>
      <c r="F232" s="7"/>
      <c r="G232" s="6"/>
      <c r="H232" s="6"/>
    </row>
    <row r="233" spans="1:8" ht="18.75" x14ac:dyDescent="0.3">
      <c r="A233" s="61">
        <v>27426</v>
      </c>
      <c r="B233">
        <v>247</v>
      </c>
      <c r="D233" s="8">
        <f t="shared" si="12"/>
        <v>0.97244094488188981</v>
      </c>
      <c r="E233" s="6">
        <f t="shared" si="13"/>
        <v>-2.7945930390559336E-2</v>
      </c>
      <c r="F233" s="7"/>
      <c r="G233" s="6"/>
      <c r="H233" s="6"/>
    </row>
    <row r="234" spans="1:8" ht="18.75" x14ac:dyDescent="0.3">
      <c r="A234" s="61">
        <v>27454</v>
      </c>
      <c r="B234">
        <v>359</v>
      </c>
      <c r="D234" s="8">
        <f t="shared" si="12"/>
        <v>1.4133858267716535</v>
      </c>
      <c r="E234" s="6">
        <f t="shared" si="13"/>
        <v>0.34598812146974223</v>
      </c>
      <c r="F234" s="7"/>
      <c r="G234" s="6"/>
      <c r="H234" s="6"/>
    </row>
    <row r="235" spans="1:8" ht="18.75" x14ac:dyDescent="0.3">
      <c r="A235" s="61">
        <v>27485</v>
      </c>
      <c r="B235">
        <v>1134</v>
      </c>
      <c r="D235" s="8">
        <f t="shared" si="12"/>
        <v>4.4645669291338583</v>
      </c>
      <c r="E235" s="6">
        <f t="shared" si="13"/>
        <v>1.4961722172691607</v>
      </c>
      <c r="F235" s="7"/>
      <c r="G235" s="6"/>
      <c r="H235" s="6"/>
    </row>
    <row r="236" spans="1:8" ht="18.75" x14ac:dyDescent="0.3">
      <c r="A236" s="61">
        <v>27515</v>
      </c>
      <c r="B236">
        <v>1208</v>
      </c>
      <c r="D236" s="8">
        <f t="shared" si="12"/>
        <v>4.7559055118110241</v>
      </c>
      <c r="E236" s="6">
        <f t="shared" si="13"/>
        <v>1.5593871114762237</v>
      </c>
      <c r="F236" s="7"/>
      <c r="G236" s="6"/>
      <c r="H236" s="6"/>
    </row>
    <row r="237" spans="1:8" ht="18.75" x14ac:dyDescent="0.3">
      <c r="A237" s="61">
        <v>27546</v>
      </c>
      <c r="B237">
        <v>1858</v>
      </c>
      <c r="D237" s="8">
        <f t="shared" si="12"/>
        <v>7.3149606299212602</v>
      </c>
      <c r="E237" s="6">
        <f t="shared" si="13"/>
        <v>1.9899216523552472</v>
      </c>
      <c r="F237" s="7"/>
      <c r="G237" s="6"/>
      <c r="H237" s="6"/>
    </row>
    <row r="238" spans="1:8" ht="18.75" x14ac:dyDescent="0.3">
      <c r="A238" s="61">
        <v>27576</v>
      </c>
      <c r="B238">
        <v>1102</v>
      </c>
      <c r="D238" s="8">
        <f t="shared" si="12"/>
        <v>4.3385826771653546</v>
      </c>
      <c r="E238" s="6">
        <f t="shared" si="13"/>
        <v>1.4675477226943232</v>
      </c>
      <c r="F238" s="7"/>
      <c r="G238" s="6"/>
      <c r="H238" s="6"/>
    </row>
    <row r="239" spans="1:8" ht="18.75" x14ac:dyDescent="0.3">
      <c r="A239" s="61">
        <v>27607</v>
      </c>
      <c r="B239">
        <v>465</v>
      </c>
      <c r="D239" s="8">
        <f t="shared" si="12"/>
        <v>1.8307086614173229</v>
      </c>
      <c r="E239" s="6">
        <f t="shared" si="13"/>
        <v>0.60470313856881974</v>
      </c>
      <c r="F239" s="7"/>
      <c r="G239" s="6"/>
      <c r="H239" s="6"/>
    </row>
    <row r="240" spans="1:8" ht="18.75" x14ac:dyDescent="0.3">
      <c r="A240" s="61">
        <v>27638</v>
      </c>
      <c r="B240">
        <v>617</v>
      </c>
      <c r="D240" s="8">
        <f t="shared" si="12"/>
        <v>2.4291338582677167</v>
      </c>
      <c r="E240" s="6">
        <f t="shared" si="13"/>
        <v>0.88753475688685124</v>
      </c>
      <c r="F240" s="7"/>
      <c r="G240" s="6"/>
      <c r="H240" s="6"/>
    </row>
    <row r="241" spans="1:8" ht="18.75" x14ac:dyDescent="0.3">
      <c r="A241" s="61">
        <v>27668</v>
      </c>
      <c r="B241">
        <v>729</v>
      </c>
      <c r="D241" s="8">
        <f t="shared" si="12"/>
        <v>2.8700787401574801</v>
      </c>
      <c r="E241" s="6">
        <f t="shared" si="13"/>
        <v>1.0543394649901214</v>
      </c>
      <c r="F241" s="7"/>
      <c r="G241" s="6"/>
      <c r="H241" s="6"/>
    </row>
    <row r="242" spans="1:8" ht="18.75" x14ac:dyDescent="0.3">
      <c r="A242" s="61">
        <v>27699</v>
      </c>
      <c r="B242">
        <v>8</v>
      </c>
      <c r="D242" s="8">
        <f t="shared" si="12"/>
        <v>3.1496062992125984E-2</v>
      </c>
      <c r="E242" s="6">
        <f t="shared" si="13"/>
        <v>-3.4578927253387008</v>
      </c>
      <c r="F242" s="7"/>
      <c r="G242" s="6"/>
      <c r="H242" s="6"/>
    </row>
    <row r="243" spans="1:8" ht="18.75" x14ac:dyDescent="0.3">
      <c r="A243" s="61">
        <v>27729</v>
      </c>
      <c r="B243">
        <v>257</v>
      </c>
      <c r="D243" s="8">
        <f t="shared" si="12"/>
        <v>1.0118110236220472</v>
      </c>
      <c r="E243" s="6">
        <f t="shared" si="13"/>
        <v>1.1741817876683195E-2</v>
      </c>
      <c r="F243" s="7"/>
      <c r="G243" s="6"/>
      <c r="H243" s="6"/>
    </row>
    <row r="244" spans="1:8" ht="18.75" x14ac:dyDescent="0.3">
      <c r="A244" s="61">
        <v>27760</v>
      </c>
      <c r="B244">
        <v>68</v>
      </c>
      <c r="D244" s="8">
        <f t="shared" si="12"/>
        <v>0.26771653543307089</v>
      </c>
      <c r="E244" s="6">
        <f t="shared" si="13"/>
        <v>-1.3178265618424299</v>
      </c>
      <c r="F244" s="7"/>
      <c r="G244" s="6"/>
      <c r="H244" s="6"/>
    </row>
    <row r="245" spans="1:8" ht="18.75" x14ac:dyDescent="0.3">
      <c r="A245" s="61">
        <v>27791</v>
      </c>
      <c r="B245">
        <v>61</v>
      </c>
      <c r="D245" s="8">
        <f t="shared" si="12"/>
        <v>0.24015748031496062</v>
      </c>
      <c r="E245" s="6">
        <f t="shared" si="13"/>
        <v>-1.4264604028452255</v>
      </c>
      <c r="F245" s="7"/>
      <c r="G245" s="6"/>
      <c r="H245" s="6"/>
    </row>
    <row r="246" spans="1:8" ht="18.75" x14ac:dyDescent="0.3">
      <c r="A246" s="61">
        <v>27820</v>
      </c>
      <c r="B246">
        <v>832</v>
      </c>
      <c r="D246" s="8">
        <f t="shared" si="12"/>
        <v>3.2755905511811023</v>
      </c>
      <c r="E246" s="6">
        <f t="shared" si="13"/>
        <v>1.1864981738026721</v>
      </c>
      <c r="F246" s="7"/>
      <c r="G246" s="6"/>
      <c r="H246" s="6"/>
    </row>
    <row r="247" spans="1:8" ht="18.75" x14ac:dyDescent="0.3">
      <c r="A247" s="61">
        <v>27851</v>
      </c>
      <c r="B247">
        <v>580</v>
      </c>
      <c r="D247" s="8">
        <f t="shared" si="12"/>
        <v>2.2834645669291338</v>
      </c>
      <c r="E247" s="6">
        <f t="shared" si="13"/>
        <v>0.8256938365219284</v>
      </c>
      <c r="F247" s="7"/>
      <c r="G247" s="6"/>
      <c r="H247" s="6"/>
    </row>
    <row r="248" spans="1:8" ht="18.75" x14ac:dyDescent="0.3">
      <c r="A248" s="61">
        <v>27881</v>
      </c>
      <c r="B248">
        <v>1070</v>
      </c>
      <c r="D248" s="8">
        <f t="shared" si="12"/>
        <v>4.21259842519685</v>
      </c>
      <c r="E248" s="6">
        <f t="shared" si="13"/>
        <v>1.4380796604374151</v>
      </c>
      <c r="F248" s="7"/>
      <c r="G248" s="6"/>
      <c r="H248" s="6"/>
    </row>
    <row r="249" spans="1:8" ht="18.75" x14ac:dyDescent="0.3">
      <c r="A249" s="61">
        <v>27912</v>
      </c>
      <c r="B249">
        <v>622</v>
      </c>
      <c r="D249" s="8">
        <f t="shared" si="12"/>
        <v>2.4488188976377954</v>
      </c>
      <c r="E249" s="6">
        <f t="shared" si="13"/>
        <v>0.89560582572064285</v>
      </c>
      <c r="F249" s="7"/>
      <c r="G249" s="6"/>
      <c r="H249" s="6"/>
    </row>
    <row r="250" spans="1:8" ht="18.75" x14ac:dyDescent="0.3">
      <c r="A250" s="61">
        <v>27942</v>
      </c>
      <c r="B250">
        <v>497</v>
      </c>
      <c r="D250" s="8">
        <f t="shared" si="12"/>
        <v>1.9566929133858268</v>
      </c>
      <c r="E250" s="6">
        <f t="shared" si="13"/>
        <v>0.67125575907809221</v>
      </c>
      <c r="F250" s="7"/>
      <c r="G250" s="6"/>
      <c r="H250" s="6"/>
    </row>
    <row r="251" spans="1:8" ht="18.75" x14ac:dyDescent="0.3">
      <c r="A251" s="61">
        <v>27973</v>
      </c>
      <c r="B251">
        <v>1257</v>
      </c>
      <c r="D251" s="8">
        <f t="shared" si="12"/>
        <v>4.9488188976377954</v>
      </c>
      <c r="E251" s="6">
        <f t="shared" si="13"/>
        <v>1.5991489415717108</v>
      </c>
      <c r="F251" s="7"/>
      <c r="G251" s="6"/>
      <c r="H251" s="6"/>
    </row>
    <row r="252" spans="1:8" ht="18.75" x14ac:dyDescent="0.3">
      <c r="A252" s="61">
        <v>28004</v>
      </c>
      <c r="B252">
        <v>1654</v>
      </c>
      <c r="D252" s="8">
        <f t="shared" si="12"/>
        <v>6.5118110236220472</v>
      </c>
      <c r="E252" s="6">
        <f t="shared" si="13"/>
        <v>1.8736176085651</v>
      </c>
      <c r="F252" s="7"/>
      <c r="G252" s="6"/>
      <c r="H252" s="6"/>
    </row>
    <row r="253" spans="1:8" ht="18.75" x14ac:dyDescent="0.3">
      <c r="A253" s="61">
        <v>28034</v>
      </c>
      <c r="B253">
        <v>1321</v>
      </c>
      <c r="D253" s="8">
        <f t="shared" si="12"/>
        <v>5.2007874015748028</v>
      </c>
      <c r="E253" s="6">
        <f t="shared" si="13"/>
        <v>1.6488100375037886</v>
      </c>
      <c r="F253" s="7"/>
      <c r="G253" s="6"/>
      <c r="H253" s="6"/>
    </row>
    <row r="254" spans="1:8" ht="18.75" x14ac:dyDescent="0.3">
      <c r="A254" s="61">
        <v>28065</v>
      </c>
      <c r="B254">
        <v>373</v>
      </c>
      <c r="D254" s="8">
        <f t="shared" si="12"/>
        <v>1.4685039370078741</v>
      </c>
      <c r="E254" s="6">
        <f t="shared" si="13"/>
        <v>0.384244152625279</v>
      </c>
      <c r="F254" s="7"/>
      <c r="G254" s="6"/>
      <c r="H254" s="6"/>
    </row>
    <row r="255" spans="1:8" ht="18.75" x14ac:dyDescent="0.3">
      <c r="A255" s="61">
        <v>28095</v>
      </c>
      <c r="B255">
        <v>212</v>
      </c>
      <c r="D255" s="8">
        <f t="shared" si="12"/>
        <v>0.83464566929133854</v>
      </c>
      <c r="E255" s="6">
        <f t="shared" si="13"/>
        <v>-0.18074799234652417</v>
      </c>
      <c r="F255" s="7"/>
      <c r="G255" s="6"/>
      <c r="H255" s="6"/>
    </row>
    <row r="256" spans="1:8" ht="18.75" x14ac:dyDescent="0.3">
      <c r="A256" s="61">
        <v>28126</v>
      </c>
      <c r="B256">
        <v>446</v>
      </c>
      <c r="D256" s="8">
        <f t="shared" si="12"/>
        <v>1.7559055118110236</v>
      </c>
      <c r="E256" s="6">
        <f t="shared" si="13"/>
        <v>0.56298468500152743</v>
      </c>
      <c r="F256" s="7"/>
      <c r="G256" s="6"/>
      <c r="H256" s="6"/>
    </row>
    <row r="257" spans="1:8" ht="18.75" x14ac:dyDescent="0.3">
      <c r="A257" s="61">
        <v>28157</v>
      </c>
      <c r="B257">
        <v>595</v>
      </c>
      <c r="D257" s="8">
        <f t="shared" si="12"/>
        <v>2.3425196850393699</v>
      </c>
      <c r="E257" s="6">
        <f t="shared" si="13"/>
        <v>0.85122713852709309</v>
      </c>
      <c r="F257" s="7"/>
      <c r="G257" s="6"/>
      <c r="H257" s="6"/>
    </row>
    <row r="258" spans="1:8" ht="18.75" x14ac:dyDescent="0.3">
      <c r="A258" s="61">
        <v>28185</v>
      </c>
      <c r="B258">
        <v>104</v>
      </c>
      <c r="D258" s="8">
        <f t="shared" si="12"/>
        <v>0.40944881889763779</v>
      </c>
      <c r="E258" s="6">
        <f t="shared" si="13"/>
        <v>-0.89294336787716388</v>
      </c>
      <c r="F258" s="7"/>
      <c r="G258" s="6"/>
      <c r="H258" s="6"/>
    </row>
    <row r="259" spans="1:8" ht="18.75" x14ac:dyDescent="0.3">
      <c r="A259" s="61">
        <v>28216</v>
      </c>
      <c r="B259">
        <v>392</v>
      </c>
      <c r="D259" s="8">
        <f t="shared" si="12"/>
        <v>1.5433070866141732</v>
      </c>
      <c r="E259" s="6">
        <f t="shared" si="13"/>
        <v>0.4339275727719259</v>
      </c>
      <c r="F259" s="7"/>
      <c r="G259" s="6"/>
      <c r="H259" s="6"/>
    </row>
    <row r="260" spans="1:8" ht="18.75" x14ac:dyDescent="0.3">
      <c r="A260" s="61">
        <v>28246</v>
      </c>
      <c r="B260">
        <v>983</v>
      </c>
      <c r="D260" s="8">
        <f t="shared" si="12"/>
        <v>3.8700787401574801</v>
      </c>
      <c r="E260" s="6">
        <f t="shared" si="13"/>
        <v>1.3532748531286298</v>
      </c>
      <c r="F260" s="7"/>
      <c r="G260" s="6"/>
      <c r="H260" s="6"/>
    </row>
    <row r="261" spans="1:8" ht="18.75" x14ac:dyDescent="0.3">
      <c r="A261" s="61">
        <v>28277</v>
      </c>
      <c r="B261">
        <v>1095</v>
      </c>
      <c r="D261" s="8">
        <f t="shared" ref="D261:D317" si="14">B261/($C$4*10)</f>
        <v>4.3110236220472444</v>
      </c>
      <c r="E261" s="6">
        <f t="shared" ref="E261:E317" si="15">LN(D261)</f>
        <v>1.4611753752320646</v>
      </c>
      <c r="F261" s="7"/>
      <c r="G261" s="6"/>
      <c r="H261" s="6"/>
    </row>
    <row r="262" spans="1:8" ht="18.75" x14ac:dyDescent="0.3">
      <c r="A262" s="61">
        <v>28307</v>
      </c>
      <c r="B262">
        <v>550</v>
      </c>
      <c r="D262" s="8">
        <f t="shared" si="14"/>
        <v>2.1653543307086616</v>
      </c>
      <c r="E262" s="6">
        <f t="shared" si="15"/>
        <v>0.77258401120798004</v>
      </c>
      <c r="F262" s="7"/>
      <c r="G262" s="6"/>
      <c r="H262" s="6"/>
    </row>
    <row r="263" spans="1:8" ht="18.75" x14ac:dyDescent="0.3">
      <c r="A263" s="61">
        <v>28338</v>
      </c>
      <c r="B263">
        <v>464</v>
      </c>
      <c r="D263" s="8">
        <f t="shared" si="14"/>
        <v>1.8267716535433072</v>
      </c>
      <c r="E263" s="6">
        <f t="shared" si="15"/>
        <v>0.60255028520771869</v>
      </c>
      <c r="F263" s="7"/>
      <c r="G263" s="6"/>
      <c r="H263" s="6"/>
    </row>
    <row r="264" spans="1:8" ht="18.75" x14ac:dyDescent="0.3">
      <c r="A264" s="61">
        <v>28369</v>
      </c>
      <c r="B264">
        <v>556</v>
      </c>
      <c r="D264" s="8">
        <f t="shared" si="14"/>
        <v>2.188976377952756</v>
      </c>
      <c r="E264" s="6">
        <f t="shared" si="15"/>
        <v>0.7834340272320458</v>
      </c>
      <c r="F264" s="7"/>
      <c r="G264" s="6"/>
      <c r="H264" s="6"/>
    </row>
    <row r="265" spans="1:8" ht="18.75" x14ac:dyDescent="0.3">
      <c r="A265" s="61">
        <v>28399</v>
      </c>
      <c r="B265">
        <v>893</v>
      </c>
      <c r="D265" s="8">
        <f t="shared" si="14"/>
        <v>3.515748031496063</v>
      </c>
      <c r="E265" s="6">
        <f t="shared" si="15"/>
        <v>1.2572523138579625</v>
      </c>
      <c r="F265" s="7"/>
      <c r="G265" s="6"/>
      <c r="H265" s="6"/>
    </row>
    <row r="266" spans="1:8" ht="18.75" x14ac:dyDescent="0.3">
      <c r="A266" s="61">
        <v>28430</v>
      </c>
      <c r="B266">
        <v>836</v>
      </c>
      <c r="D266" s="8">
        <f t="shared" si="14"/>
        <v>3.2913385826771653</v>
      </c>
      <c r="E266" s="6">
        <f t="shared" si="15"/>
        <v>1.1912943460661649</v>
      </c>
      <c r="F266" s="7"/>
      <c r="G266" s="6"/>
      <c r="H266" s="6"/>
    </row>
    <row r="267" spans="1:8" ht="18.75" x14ac:dyDescent="0.3">
      <c r="A267" s="61">
        <v>28460</v>
      </c>
      <c r="B267">
        <v>285</v>
      </c>
      <c r="D267" s="8">
        <f t="shared" si="14"/>
        <v>1.1220472440944882</v>
      </c>
      <c r="E267" s="6">
        <f t="shared" si="15"/>
        <v>0.11515491325011395</v>
      </c>
      <c r="F267" s="7"/>
      <c r="G267" s="6"/>
      <c r="H267" s="6"/>
    </row>
    <row r="268" spans="1:8" ht="18.75" x14ac:dyDescent="0.3">
      <c r="A268" s="61">
        <v>28491</v>
      </c>
      <c r="B268">
        <v>112</v>
      </c>
      <c r="D268" s="8">
        <f t="shared" si="14"/>
        <v>0.44094488188976377</v>
      </c>
      <c r="E268" s="6">
        <f t="shared" si="15"/>
        <v>-0.81883539572344211</v>
      </c>
      <c r="F268" s="7"/>
      <c r="G268" s="6"/>
      <c r="H268" s="6"/>
    </row>
    <row r="269" spans="1:8" ht="18.75" x14ac:dyDescent="0.3">
      <c r="A269" s="61">
        <v>28522</v>
      </c>
      <c r="B269">
        <v>160</v>
      </c>
      <c r="D269" s="8">
        <f t="shared" si="14"/>
        <v>0.62992125984251968</v>
      </c>
      <c r="E269" s="6">
        <f t="shared" si="15"/>
        <v>-0.46216045178470966</v>
      </c>
      <c r="F269" s="7"/>
      <c r="G269" s="6"/>
      <c r="H269" s="6"/>
    </row>
    <row r="270" spans="1:8" ht="18.75" x14ac:dyDescent="0.3">
      <c r="A270" s="61">
        <v>28550</v>
      </c>
      <c r="B270">
        <v>269</v>
      </c>
      <c r="D270" s="8">
        <f t="shared" si="14"/>
        <v>1.0590551181102361</v>
      </c>
      <c r="E270" s="6">
        <f t="shared" si="15"/>
        <v>5.7377112583302428E-2</v>
      </c>
      <c r="F270" s="7"/>
      <c r="G270" s="6"/>
      <c r="H270" s="6"/>
    </row>
    <row r="271" spans="1:8" ht="18.75" x14ac:dyDescent="0.3">
      <c r="A271" s="61">
        <v>28581</v>
      </c>
      <c r="B271">
        <v>905</v>
      </c>
      <c r="D271" s="8">
        <f t="shared" si="14"/>
        <v>3.5629921259842519</v>
      </c>
      <c r="E271" s="6">
        <f t="shared" si="15"/>
        <v>1.2706006766813895</v>
      </c>
      <c r="F271" s="7"/>
      <c r="G271" s="6"/>
      <c r="H271" s="6"/>
    </row>
    <row r="272" spans="1:8" ht="18.75" x14ac:dyDescent="0.3">
      <c r="A272" s="61">
        <v>28611</v>
      </c>
      <c r="B272">
        <v>775</v>
      </c>
      <c r="D272" s="8">
        <f t="shared" si="14"/>
        <v>3.0511811023622046</v>
      </c>
      <c r="E272" s="6">
        <f t="shared" si="15"/>
        <v>1.1155287623348105</v>
      </c>
      <c r="F272" s="7"/>
      <c r="G272" s="6"/>
      <c r="H272" s="6"/>
    </row>
    <row r="273" spans="1:8" ht="18.75" x14ac:dyDescent="0.3">
      <c r="A273" s="61">
        <v>28642</v>
      </c>
      <c r="B273">
        <v>656</v>
      </c>
      <c r="D273" s="8">
        <f t="shared" si="14"/>
        <v>2.5826771653543306</v>
      </c>
      <c r="E273" s="6">
        <f t="shared" si="15"/>
        <v>0.94882652192555239</v>
      </c>
      <c r="F273" s="7"/>
      <c r="G273" s="6"/>
      <c r="H273" s="6"/>
    </row>
    <row r="274" spans="1:8" ht="18.75" x14ac:dyDescent="0.3">
      <c r="A274" s="61">
        <v>28672</v>
      </c>
      <c r="B274">
        <v>1489</v>
      </c>
      <c r="D274" s="8">
        <f t="shared" si="14"/>
        <v>5.8622047244094491</v>
      </c>
      <c r="E274" s="6">
        <f t="shared" si="15"/>
        <v>1.7685257656654725</v>
      </c>
      <c r="F274" s="7"/>
      <c r="G274" s="6"/>
      <c r="H274" s="6"/>
    </row>
    <row r="275" spans="1:8" ht="18.75" x14ac:dyDescent="0.3">
      <c r="A275" s="61">
        <v>28703</v>
      </c>
      <c r="B275">
        <v>1689</v>
      </c>
      <c r="D275" s="8">
        <f t="shared" si="14"/>
        <v>6.6496062992125982</v>
      </c>
      <c r="E275" s="6">
        <f t="shared" si="15"/>
        <v>1.8945576497892636</v>
      </c>
      <c r="F275" s="7"/>
      <c r="G275" s="6"/>
      <c r="H275" s="6"/>
    </row>
    <row r="276" spans="1:8" ht="18.75" x14ac:dyDescent="0.3">
      <c r="A276" s="61">
        <v>28734</v>
      </c>
      <c r="B276">
        <v>1385</v>
      </c>
      <c r="D276" s="8">
        <f t="shared" si="14"/>
        <v>5.4527559055118111</v>
      </c>
      <c r="E276" s="6">
        <f t="shared" si="15"/>
        <v>1.6961211516029022</v>
      </c>
      <c r="F276" s="7"/>
      <c r="G276" s="6"/>
      <c r="H276" s="6"/>
    </row>
    <row r="277" spans="1:8" ht="18.75" x14ac:dyDescent="0.3">
      <c r="A277" s="61">
        <v>28764</v>
      </c>
      <c r="B277">
        <v>599</v>
      </c>
      <c r="D277" s="8">
        <f t="shared" si="14"/>
        <v>2.3582677165354329</v>
      </c>
      <c r="E277" s="6">
        <f t="shared" si="15"/>
        <v>0.85792733109691266</v>
      </c>
      <c r="F277" s="7"/>
      <c r="G277" s="6"/>
      <c r="H277" s="6"/>
    </row>
    <row r="278" spans="1:8" ht="18.75" x14ac:dyDescent="0.3">
      <c r="A278" s="61">
        <v>28795</v>
      </c>
      <c r="B278">
        <v>617</v>
      </c>
      <c r="D278" s="8">
        <f t="shared" si="14"/>
        <v>2.4291338582677167</v>
      </c>
      <c r="E278" s="6">
        <f t="shared" si="15"/>
        <v>0.88753475688685124</v>
      </c>
      <c r="F278" s="7"/>
      <c r="G278" s="6"/>
      <c r="H278" s="6"/>
    </row>
    <row r="279" spans="1:8" ht="18.75" x14ac:dyDescent="0.3">
      <c r="A279" s="61">
        <v>28825</v>
      </c>
      <c r="B279">
        <v>499</v>
      </c>
      <c r="D279" s="8">
        <f t="shared" si="14"/>
        <v>1.9645669291338583</v>
      </c>
      <c r="E279" s="6">
        <f t="shared" si="15"/>
        <v>0.67527182873298208</v>
      </c>
      <c r="F279" s="7"/>
      <c r="G279" s="6"/>
      <c r="H279" s="6"/>
    </row>
    <row r="280" spans="1:8" ht="18.75" x14ac:dyDescent="0.3">
      <c r="A280" s="61">
        <v>28856</v>
      </c>
      <c r="B280">
        <v>532</v>
      </c>
      <c r="D280" s="8">
        <f t="shared" si="14"/>
        <v>2.0944881889763778</v>
      </c>
      <c r="E280" s="6">
        <f t="shared" si="15"/>
        <v>0.7393092223231077</v>
      </c>
      <c r="F280" s="7"/>
      <c r="G280" s="6"/>
      <c r="H280" s="6"/>
    </row>
    <row r="281" spans="1:8" ht="18.75" x14ac:dyDescent="0.3">
      <c r="A281" s="61">
        <v>28887</v>
      </c>
      <c r="B281">
        <v>562</v>
      </c>
      <c r="D281" s="8">
        <f t="shared" si="14"/>
        <v>2.2125984251968505</v>
      </c>
      <c r="E281" s="6">
        <f t="shared" si="15"/>
        <v>0.79416758287515454</v>
      </c>
      <c r="F281" s="7"/>
      <c r="G281" s="6"/>
      <c r="H281" s="6"/>
    </row>
    <row r="282" spans="1:8" ht="18.75" x14ac:dyDescent="0.3">
      <c r="A282" s="61">
        <v>28915</v>
      </c>
      <c r="B282">
        <v>1055</v>
      </c>
      <c r="D282" s="8">
        <f t="shared" si="14"/>
        <v>4.1535433070866139</v>
      </c>
      <c r="E282" s="6">
        <f t="shared" si="15"/>
        <v>1.4239617788916301</v>
      </c>
      <c r="F282" s="7"/>
      <c r="G282" s="6"/>
      <c r="H282" s="6"/>
    </row>
    <row r="283" spans="1:8" ht="18.75" x14ac:dyDescent="0.3">
      <c r="A283" s="61">
        <v>28946</v>
      </c>
      <c r="B283">
        <v>1188</v>
      </c>
      <c r="D283" s="8">
        <f t="shared" si="14"/>
        <v>4.6771653543307083</v>
      </c>
      <c r="E283" s="6">
        <f t="shared" si="15"/>
        <v>1.5426922329040536</v>
      </c>
      <c r="F283" s="7"/>
      <c r="G283" s="6"/>
      <c r="H283" s="6"/>
    </row>
    <row r="284" spans="1:8" ht="18.75" x14ac:dyDescent="0.3">
      <c r="A284" s="61">
        <v>28976</v>
      </c>
      <c r="B284">
        <v>1273</v>
      </c>
      <c r="D284" s="8">
        <f t="shared" si="14"/>
        <v>5.0118110236220472</v>
      </c>
      <c r="E284" s="6">
        <f t="shared" si="15"/>
        <v>1.6117973315388698</v>
      </c>
      <c r="F284" s="7"/>
      <c r="G284" s="6"/>
      <c r="H284" s="6"/>
    </row>
    <row r="285" spans="1:8" ht="18.75" x14ac:dyDescent="0.3">
      <c r="A285" s="61">
        <v>29007</v>
      </c>
      <c r="B285">
        <v>520</v>
      </c>
      <c r="D285" s="8">
        <f t="shared" si="14"/>
        <v>2.0472440944881889</v>
      </c>
      <c r="E285" s="6">
        <f t="shared" si="15"/>
        <v>0.7164945445569364</v>
      </c>
      <c r="F285" s="7"/>
      <c r="G285" s="6"/>
      <c r="H285" s="6"/>
    </row>
    <row r="286" spans="1:8" ht="18.75" x14ac:dyDescent="0.3">
      <c r="A286" s="61">
        <v>29037</v>
      </c>
      <c r="B286">
        <v>2331</v>
      </c>
      <c r="D286" s="8">
        <f t="shared" si="14"/>
        <v>9.1771653543307092</v>
      </c>
      <c r="E286" s="6">
        <f t="shared" si="15"/>
        <v>2.2167183720172208</v>
      </c>
      <c r="F286" s="7"/>
      <c r="G286" s="6"/>
      <c r="H286" s="6"/>
    </row>
    <row r="287" spans="1:8" ht="18.75" x14ac:dyDescent="0.3">
      <c r="A287" s="61">
        <v>29068</v>
      </c>
      <c r="B287">
        <v>347</v>
      </c>
      <c r="D287" s="8">
        <f t="shared" si="14"/>
        <v>1.3661417322834646</v>
      </c>
      <c r="E287" s="6">
        <f t="shared" si="15"/>
        <v>0.31199051292832264</v>
      </c>
      <c r="F287" s="7"/>
      <c r="G287" s="6"/>
      <c r="H287" s="6"/>
    </row>
    <row r="288" spans="1:8" ht="18.75" x14ac:dyDescent="0.3">
      <c r="A288" s="61">
        <v>29099</v>
      </c>
      <c r="B288">
        <v>1796</v>
      </c>
      <c r="D288" s="8">
        <f t="shared" si="14"/>
        <v>7.0708661417322833</v>
      </c>
      <c r="E288" s="6">
        <f t="shared" si="15"/>
        <v>1.9559829818436083</v>
      </c>
      <c r="F288" s="7"/>
      <c r="G288" s="6"/>
      <c r="H288" s="6"/>
    </row>
    <row r="289" spans="1:8" ht="18.75" x14ac:dyDescent="0.3">
      <c r="A289" s="61">
        <v>29129</v>
      </c>
      <c r="B289">
        <v>828</v>
      </c>
      <c r="D289" s="8">
        <f t="shared" si="14"/>
        <v>3.2598425196850394</v>
      </c>
      <c r="E289" s="6">
        <f t="shared" si="15"/>
        <v>1.181678887366723</v>
      </c>
      <c r="F289" s="7"/>
      <c r="G289" s="6"/>
      <c r="H289" s="6"/>
    </row>
    <row r="290" spans="1:8" ht="18.75" x14ac:dyDescent="0.3">
      <c r="A290" s="61">
        <v>29160</v>
      </c>
      <c r="B290">
        <v>379</v>
      </c>
      <c r="D290" s="8">
        <f t="shared" si="14"/>
        <v>1.4921259842519685</v>
      </c>
      <c r="E290" s="6">
        <f t="shared" si="15"/>
        <v>0.40020193806388976</v>
      </c>
      <c r="F290" s="7"/>
      <c r="G290" s="6"/>
      <c r="H290" s="6"/>
    </row>
    <row r="291" spans="1:8" ht="18.75" x14ac:dyDescent="0.3">
      <c r="A291" s="61">
        <v>29190</v>
      </c>
      <c r="B291">
        <v>672</v>
      </c>
      <c r="D291" s="8">
        <f t="shared" si="14"/>
        <v>2.6456692913385829</v>
      </c>
      <c r="E291" s="6">
        <f t="shared" si="15"/>
        <v>0.97292407350461307</v>
      </c>
      <c r="F291" s="7"/>
      <c r="G291" s="6"/>
      <c r="H291" s="6"/>
    </row>
    <row r="292" spans="1:8" ht="18.75" x14ac:dyDescent="0.3">
      <c r="A292" s="61">
        <v>29221</v>
      </c>
      <c r="B292">
        <v>383</v>
      </c>
      <c r="D292" s="8">
        <f t="shared" si="14"/>
        <v>1.5078740157480315</v>
      </c>
      <c r="E292" s="6">
        <f t="shared" si="15"/>
        <v>0.4107007221621094</v>
      </c>
      <c r="F292" s="7"/>
      <c r="G292" s="6"/>
      <c r="H292" s="6"/>
    </row>
    <row r="293" spans="1:8" ht="18.75" x14ac:dyDescent="0.3">
      <c r="A293" s="61">
        <v>29252</v>
      </c>
      <c r="B293">
        <v>214</v>
      </c>
      <c r="D293" s="8">
        <f t="shared" si="14"/>
        <v>0.84251968503937003</v>
      </c>
      <c r="E293" s="6">
        <f t="shared" si="15"/>
        <v>-0.17135825199668517</v>
      </c>
      <c r="F293" s="7"/>
      <c r="G293" s="6"/>
      <c r="H293" s="6"/>
    </row>
    <row r="294" spans="1:8" ht="18.75" x14ac:dyDescent="0.3">
      <c r="A294" s="61">
        <v>29281</v>
      </c>
      <c r="B294">
        <v>505</v>
      </c>
      <c r="D294" s="8">
        <f t="shared" si="14"/>
        <v>1.9881889763779528</v>
      </c>
      <c r="E294" s="6">
        <f t="shared" si="15"/>
        <v>0.68722416225682326</v>
      </c>
      <c r="F294" s="7"/>
      <c r="G294" s="6"/>
      <c r="H294" s="6"/>
    </row>
    <row r="295" spans="1:8" ht="18.75" x14ac:dyDescent="0.3">
      <c r="A295" s="61">
        <v>29312</v>
      </c>
      <c r="B295">
        <v>1602</v>
      </c>
      <c r="D295" s="8">
        <f t="shared" si="14"/>
        <v>6.3070866141732287</v>
      </c>
      <c r="E295" s="6">
        <f t="shared" si="15"/>
        <v>1.841673860609768</v>
      </c>
      <c r="F295" s="7"/>
      <c r="G295" s="6"/>
      <c r="H295" s="6"/>
    </row>
    <row r="296" spans="1:8" ht="18.75" x14ac:dyDescent="0.3">
      <c r="A296" s="61">
        <v>29342</v>
      </c>
      <c r="B296">
        <v>1827</v>
      </c>
      <c r="D296" s="8">
        <f t="shared" si="14"/>
        <v>7.1929133858267713</v>
      </c>
      <c r="E296" s="6">
        <f t="shared" si="15"/>
        <v>1.9730962893594701</v>
      </c>
      <c r="F296" s="7"/>
      <c r="G296" s="6"/>
      <c r="H296" s="6"/>
    </row>
    <row r="297" spans="1:8" ht="18.75" x14ac:dyDescent="0.3">
      <c r="A297" s="61">
        <v>29373</v>
      </c>
      <c r="B297">
        <v>1174</v>
      </c>
      <c r="D297" s="8">
        <f t="shared" si="14"/>
        <v>4.622047244094488</v>
      </c>
      <c r="E297" s="6">
        <f t="shared" si="15"/>
        <v>1.5308377333695051</v>
      </c>
      <c r="F297" s="7"/>
      <c r="G297" s="6"/>
      <c r="H297" s="6"/>
    </row>
    <row r="298" spans="1:8" ht="18.75" x14ac:dyDescent="0.3">
      <c r="A298" s="61">
        <v>29403</v>
      </c>
      <c r="B298">
        <v>338</v>
      </c>
      <c r="D298" s="8">
        <f t="shared" si="14"/>
        <v>1.3307086614173229</v>
      </c>
      <c r="E298" s="6">
        <f t="shared" si="15"/>
        <v>0.28571162846448228</v>
      </c>
      <c r="F298" s="7"/>
      <c r="G298" s="6"/>
      <c r="H298" s="6"/>
    </row>
    <row r="299" spans="1:8" ht="18.75" x14ac:dyDescent="0.3">
      <c r="A299" s="61">
        <v>29434</v>
      </c>
      <c r="B299">
        <v>715</v>
      </c>
      <c r="D299" s="8">
        <f t="shared" si="14"/>
        <v>2.8149606299212597</v>
      </c>
      <c r="E299" s="6">
        <f t="shared" si="15"/>
        <v>1.0349482756754711</v>
      </c>
      <c r="F299" s="7"/>
      <c r="G299" s="6"/>
      <c r="H299" s="6"/>
    </row>
    <row r="300" spans="1:8" ht="18.75" x14ac:dyDescent="0.3">
      <c r="A300" s="61">
        <v>29465</v>
      </c>
      <c r="B300">
        <v>528</v>
      </c>
      <c r="D300" s="8">
        <f t="shared" si="14"/>
        <v>2.0787401574803148</v>
      </c>
      <c r="E300" s="6">
        <f t="shared" si="15"/>
        <v>0.73176201668772478</v>
      </c>
      <c r="F300" s="7"/>
      <c r="G300" s="6"/>
      <c r="H300" s="6"/>
    </row>
    <row r="301" spans="1:8" ht="18.75" x14ac:dyDescent="0.3">
      <c r="A301" s="61">
        <v>29495</v>
      </c>
      <c r="B301">
        <v>1007</v>
      </c>
      <c r="D301" s="8">
        <f t="shared" si="14"/>
        <v>3.9645669291338583</v>
      </c>
      <c r="E301" s="6">
        <f t="shared" si="15"/>
        <v>1.3773966257000256</v>
      </c>
      <c r="F301" s="7"/>
      <c r="G301" s="6"/>
      <c r="H301" s="6"/>
    </row>
    <row r="302" spans="1:8" ht="18.75" x14ac:dyDescent="0.3">
      <c r="A302" s="61">
        <v>29526</v>
      </c>
      <c r="B302">
        <v>304</v>
      </c>
      <c r="D302" s="8">
        <f t="shared" si="14"/>
        <v>1.1968503937007875</v>
      </c>
      <c r="E302" s="6">
        <f t="shared" si="15"/>
        <v>0.1796934343876852</v>
      </c>
      <c r="F302" s="7"/>
      <c r="G302" s="6"/>
      <c r="H302" s="6"/>
    </row>
    <row r="303" spans="1:8" ht="18.75" x14ac:dyDescent="0.3">
      <c r="A303" s="61">
        <v>29556</v>
      </c>
      <c r="B303">
        <v>466</v>
      </c>
      <c r="D303" s="8">
        <f t="shared" si="14"/>
        <v>1.8346456692913387</v>
      </c>
      <c r="E303" s="6">
        <f t="shared" si="15"/>
        <v>0.6068513671071093</v>
      </c>
      <c r="F303" s="7"/>
      <c r="G303" s="6"/>
      <c r="H303" s="6"/>
    </row>
    <row r="304" spans="1:8" ht="18.75" x14ac:dyDescent="0.3">
      <c r="A304" s="61">
        <v>29587</v>
      </c>
      <c r="B304">
        <v>359</v>
      </c>
      <c r="D304" s="8">
        <f t="shared" si="14"/>
        <v>1.4133858267716535</v>
      </c>
      <c r="E304" s="6">
        <f t="shared" si="15"/>
        <v>0.34598812146974223</v>
      </c>
      <c r="F304" s="7"/>
      <c r="G304" s="6"/>
      <c r="H304" s="6"/>
    </row>
    <row r="305" spans="1:8" ht="18.75" x14ac:dyDescent="0.3">
      <c r="A305" s="61">
        <v>29618</v>
      </c>
      <c r="B305">
        <v>376</v>
      </c>
      <c r="D305" s="8">
        <f t="shared" si="14"/>
        <v>1.4803149606299213</v>
      </c>
      <c r="E305" s="6">
        <f t="shared" si="15"/>
        <v>0.39225487637135797</v>
      </c>
      <c r="F305" s="7"/>
      <c r="G305" s="6"/>
      <c r="H305" s="6"/>
    </row>
    <row r="306" spans="1:8" ht="18.75" x14ac:dyDescent="0.3">
      <c r="A306" s="61">
        <v>29646</v>
      </c>
      <c r="B306">
        <v>485</v>
      </c>
      <c r="D306" s="8">
        <f t="shared" si="14"/>
        <v>1.9094488188976377</v>
      </c>
      <c r="E306" s="6">
        <f t="shared" si="15"/>
        <v>0.64681462391894662</v>
      </c>
      <c r="F306" s="7"/>
      <c r="G306" s="6"/>
      <c r="H306" s="6"/>
    </row>
    <row r="307" spans="1:8" ht="18.75" x14ac:dyDescent="0.3">
      <c r="A307" s="61">
        <v>29677</v>
      </c>
      <c r="B307">
        <v>672</v>
      </c>
      <c r="D307" s="8">
        <f t="shared" si="14"/>
        <v>2.6456692913385829</v>
      </c>
      <c r="E307" s="6">
        <f t="shared" si="15"/>
        <v>0.97292407350461307</v>
      </c>
      <c r="F307" s="7"/>
      <c r="G307" s="6"/>
      <c r="H307" s="6"/>
    </row>
    <row r="308" spans="1:8" ht="18.75" x14ac:dyDescent="0.3">
      <c r="A308" s="61">
        <v>29707</v>
      </c>
      <c r="B308">
        <v>867</v>
      </c>
      <c r="D308" s="8">
        <f t="shared" si="14"/>
        <v>3.4133858267716537</v>
      </c>
      <c r="E308" s="6">
        <f t="shared" si="15"/>
        <v>1.2277047097620053</v>
      </c>
      <c r="F308" s="7"/>
      <c r="G308" s="6"/>
      <c r="H308" s="6"/>
    </row>
    <row r="309" spans="1:8" ht="18.75" x14ac:dyDescent="0.3">
      <c r="A309" s="61">
        <v>29738</v>
      </c>
      <c r="B309">
        <v>1521</v>
      </c>
      <c r="D309" s="8">
        <f t="shared" si="14"/>
        <v>5.9881889763779528</v>
      </c>
      <c r="E309" s="6">
        <f t="shared" si="15"/>
        <v>1.7897890252407562</v>
      </c>
      <c r="F309" s="7"/>
      <c r="G309" s="6"/>
      <c r="H309" s="6"/>
    </row>
    <row r="310" spans="1:8" ht="18.75" x14ac:dyDescent="0.3">
      <c r="A310" s="61">
        <v>29768</v>
      </c>
      <c r="B310">
        <v>11</v>
      </c>
      <c r="D310" s="8">
        <f t="shared" si="14"/>
        <v>4.3307086614173228E-2</v>
      </c>
      <c r="E310" s="6">
        <f t="shared" si="15"/>
        <v>-3.1394389942201659</v>
      </c>
      <c r="F310" s="7"/>
      <c r="G310" s="6"/>
      <c r="H310" s="6"/>
    </row>
    <row r="311" spans="1:8" ht="18.75" x14ac:dyDescent="0.3">
      <c r="A311" s="61">
        <v>29799</v>
      </c>
      <c r="B311">
        <v>2472</v>
      </c>
      <c r="D311" s="8">
        <f t="shared" si="14"/>
        <v>9.7322834645669296</v>
      </c>
      <c r="E311" s="6">
        <f t="shared" si="15"/>
        <v>2.275448551559045</v>
      </c>
      <c r="F311" s="7"/>
      <c r="G311" s="6"/>
      <c r="H311" s="6"/>
    </row>
    <row r="312" spans="1:8" ht="18.75" x14ac:dyDescent="0.3">
      <c r="A312" s="61">
        <v>29830</v>
      </c>
      <c r="B312">
        <v>433</v>
      </c>
      <c r="D312" s="8">
        <f t="shared" si="14"/>
        <v>1.704724409448819</v>
      </c>
      <c r="E312" s="6">
        <f t="shared" si="15"/>
        <v>0.5334034609839533</v>
      </c>
      <c r="F312" s="7"/>
      <c r="G312" s="6"/>
      <c r="H312" s="6"/>
    </row>
    <row r="313" spans="1:8" ht="18.75" x14ac:dyDescent="0.3">
      <c r="A313" s="61">
        <v>29860</v>
      </c>
      <c r="B313">
        <v>161</v>
      </c>
      <c r="D313" s="8">
        <f t="shared" si="14"/>
        <v>0.63385826771653542</v>
      </c>
      <c r="E313" s="6">
        <f t="shared" si="15"/>
        <v>-0.45592990203407363</v>
      </c>
      <c r="F313" s="7"/>
      <c r="G313" s="6"/>
      <c r="H313" s="6"/>
    </row>
    <row r="314" spans="1:8" ht="18.75" x14ac:dyDescent="0.3">
      <c r="A314" s="61">
        <v>29891</v>
      </c>
      <c r="B314">
        <v>559</v>
      </c>
      <c r="D314" s="8">
        <f t="shared" si="14"/>
        <v>2.2007874015748032</v>
      </c>
      <c r="E314" s="6">
        <f t="shared" si="15"/>
        <v>0.78881520613656264</v>
      </c>
      <c r="F314" s="7"/>
      <c r="G314" s="6"/>
      <c r="H314" s="6"/>
    </row>
    <row r="315" spans="1:8" ht="18.75" x14ac:dyDescent="0.3">
      <c r="A315" s="61">
        <v>29921</v>
      </c>
      <c r="B315">
        <v>122</v>
      </c>
      <c r="D315" s="8">
        <f t="shared" si="14"/>
        <v>0.48031496062992124</v>
      </c>
      <c r="E315" s="6">
        <f t="shared" si="15"/>
        <v>-0.73331322228528006</v>
      </c>
      <c r="F315" s="7"/>
      <c r="G315" s="6"/>
      <c r="H315" s="6"/>
    </row>
    <row r="316" spans="1:8" ht="18.75" x14ac:dyDescent="0.3">
      <c r="A316" s="61">
        <v>29952</v>
      </c>
      <c r="B316">
        <v>59</v>
      </c>
      <c r="D316" s="8">
        <f t="shared" si="14"/>
        <v>0.23228346456692914</v>
      </c>
      <c r="E316" s="6">
        <f t="shared" si="15"/>
        <v>-1.4597968231128171</v>
      </c>
      <c r="F316" s="7"/>
      <c r="G316" s="6"/>
      <c r="H316" s="6"/>
    </row>
    <row r="317" spans="1:8" ht="18.75" x14ac:dyDescent="0.3">
      <c r="A317" s="61">
        <v>29983</v>
      </c>
      <c r="B317">
        <v>619</v>
      </c>
      <c r="D317" s="8">
        <f t="shared" si="14"/>
        <v>2.4370078740157481</v>
      </c>
      <c r="E317" s="6">
        <f t="shared" si="15"/>
        <v>0.8907710056660596</v>
      </c>
      <c r="F317" s="7"/>
      <c r="G317" s="6"/>
      <c r="H317" s="6"/>
    </row>
    <row r="318" spans="1:8" ht="18.75" x14ac:dyDescent="0.3">
      <c r="A318" s="61">
        <v>30011</v>
      </c>
      <c r="B318">
        <v>772</v>
      </c>
      <c r="D318" s="8">
        <f t="shared" ref="D318:D381" si="16">B318/($C$4*10)</f>
        <v>3.0393700787401574</v>
      </c>
      <c r="E318" s="6">
        <f t="shared" ref="E318:E381" si="17">LN(D318)</f>
        <v>1.1116502830062396</v>
      </c>
      <c r="F318" s="6"/>
      <c r="G318" s="6"/>
      <c r="H318" s="6"/>
    </row>
    <row r="319" spans="1:8" ht="18.75" x14ac:dyDescent="0.3">
      <c r="A319" s="61">
        <v>30042</v>
      </c>
      <c r="B319">
        <v>1969</v>
      </c>
      <c r="D319" s="8">
        <f t="shared" si="16"/>
        <v>7.7519685039370083</v>
      </c>
      <c r="E319" s="6">
        <f t="shared" si="17"/>
        <v>2.047946811620589</v>
      </c>
      <c r="F319" s="6"/>
      <c r="G319" s="6"/>
      <c r="H319" s="6"/>
    </row>
    <row r="320" spans="1:8" ht="18.75" x14ac:dyDescent="0.3">
      <c r="A320" s="61">
        <v>30072</v>
      </c>
      <c r="B320">
        <v>723</v>
      </c>
      <c r="D320" s="8">
        <f t="shared" si="16"/>
        <v>2.8464566929133857</v>
      </c>
      <c r="E320" s="6">
        <f t="shared" si="17"/>
        <v>1.046074955140228</v>
      </c>
      <c r="F320" s="6"/>
      <c r="G320" s="6"/>
      <c r="H320" s="6"/>
    </row>
    <row r="321" spans="1:8" ht="18.75" x14ac:dyDescent="0.3">
      <c r="A321" s="61">
        <v>30103</v>
      </c>
      <c r="B321">
        <v>1841</v>
      </c>
      <c r="D321" s="8">
        <f t="shared" si="16"/>
        <v>7.2480314960629917</v>
      </c>
      <c r="E321" s="6">
        <f t="shared" si="17"/>
        <v>1.9807299142145411</v>
      </c>
      <c r="F321" s="6"/>
      <c r="G321" s="6"/>
      <c r="H321" s="6"/>
    </row>
    <row r="322" spans="1:8" ht="18.75" x14ac:dyDescent="0.3">
      <c r="A322" s="61">
        <v>30133</v>
      </c>
      <c r="B322">
        <v>476</v>
      </c>
      <c r="D322" s="8">
        <f t="shared" si="16"/>
        <v>1.8740157480314961</v>
      </c>
      <c r="E322" s="6">
        <f t="shared" si="17"/>
        <v>0.62808358721288338</v>
      </c>
      <c r="F322" s="6"/>
      <c r="G322" s="6"/>
      <c r="H322" s="6"/>
    </row>
    <row r="323" spans="1:8" ht="18.75" x14ac:dyDescent="0.3">
      <c r="A323" s="61">
        <v>30164</v>
      </c>
      <c r="B323">
        <v>575</v>
      </c>
      <c r="D323" s="8">
        <f t="shared" si="16"/>
        <v>2.2637795275590551</v>
      </c>
      <c r="E323" s="6">
        <f t="shared" si="17"/>
        <v>0.81703577377881387</v>
      </c>
      <c r="F323" s="6"/>
      <c r="G323" s="6"/>
      <c r="H323" s="6"/>
    </row>
    <row r="324" spans="1:8" ht="18.75" x14ac:dyDescent="0.3">
      <c r="A324" s="61">
        <v>30195</v>
      </c>
      <c r="B324">
        <v>254</v>
      </c>
      <c r="D324" s="8">
        <f t="shared" si="16"/>
        <v>1</v>
      </c>
      <c r="E324" s="6">
        <f t="shared" si="17"/>
        <v>0</v>
      </c>
      <c r="F324" s="6"/>
      <c r="G324" s="6"/>
      <c r="H324" s="6"/>
    </row>
    <row r="325" spans="1:8" ht="18.75" x14ac:dyDescent="0.3">
      <c r="A325" s="61">
        <v>30225</v>
      </c>
      <c r="B325">
        <v>283</v>
      </c>
      <c r="D325" s="8">
        <f t="shared" si="16"/>
        <v>1.1141732283464567</v>
      </c>
      <c r="E325" s="6">
        <f t="shared" si="17"/>
        <v>0.10811263062470106</v>
      </c>
      <c r="F325" s="6"/>
      <c r="G325" s="6"/>
      <c r="H325" s="6"/>
    </row>
    <row r="326" spans="1:8" ht="18.75" x14ac:dyDescent="0.3">
      <c r="A326" s="61">
        <v>30256</v>
      </c>
      <c r="B326">
        <v>26</v>
      </c>
      <c r="D326" s="8">
        <f t="shared" si="16"/>
        <v>0.10236220472440945</v>
      </c>
      <c r="E326" s="6">
        <f t="shared" si="17"/>
        <v>-2.2792377289970545</v>
      </c>
      <c r="F326" s="6"/>
      <c r="G326" s="6"/>
      <c r="H326" s="6"/>
    </row>
    <row r="327" spans="1:8" ht="18.75" x14ac:dyDescent="0.3">
      <c r="A327" s="61">
        <v>30286</v>
      </c>
      <c r="B327">
        <v>32</v>
      </c>
      <c r="D327" s="8">
        <f t="shared" si="16"/>
        <v>0.12598425196850394</v>
      </c>
      <c r="E327" s="6">
        <f t="shared" si="17"/>
        <v>-2.0715983642188101</v>
      </c>
      <c r="F327" s="6"/>
      <c r="G327" s="6"/>
      <c r="H327" s="6"/>
    </row>
    <row r="328" spans="1:8" ht="18.75" x14ac:dyDescent="0.3">
      <c r="A328" s="61">
        <v>30317</v>
      </c>
      <c r="B328">
        <v>129</v>
      </c>
      <c r="D328" s="8">
        <f t="shared" si="16"/>
        <v>0.50787401574803148</v>
      </c>
      <c r="E328" s="6">
        <f t="shared" si="17"/>
        <v>-0.67752186265686454</v>
      </c>
      <c r="F328" s="6"/>
      <c r="G328" s="6"/>
      <c r="H328" s="6"/>
    </row>
    <row r="329" spans="1:8" ht="18.75" x14ac:dyDescent="0.3">
      <c r="A329" s="61">
        <v>30348</v>
      </c>
      <c r="B329">
        <v>91</v>
      </c>
      <c r="D329" s="8">
        <f t="shared" si="16"/>
        <v>0.35826771653543305</v>
      </c>
      <c r="E329" s="6">
        <f t="shared" si="17"/>
        <v>-1.0264747605016866</v>
      </c>
      <c r="F329" s="6"/>
      <c r="G329" s="6"/>
      <c r="H329" s="6"/>
    </row>
    <row r="330" spans="1:8" ht="18.75" x14ac:dyDescent="0.3">
      <c r="A330" s="61">
        <v>30376</v>
      </c>
      <c r="B330">
        <v>908</v>
      </c>
      <c r="D330" s="8">
        <f t="shared" si="16"/>
        <v>3.5748031496062991</v>
      </c>
      <c r="E330" s="6">
        <f t="shared" si="17"/>
        <v>1.2739101115827567</v>
      </c>
      <c r="F330" s="6"/>
      <c r="G330" s="6"/>
      <c r="H330" s="6"/>
    </row>
    <row r="331" spans="1:8" ht="18.75" x14ac:dyDescent="0.3">
      <c r="A331" s="61">
        <v>30407</v>
      </c>
      <c r="B331">
        <v>624</v>
      </c>
      <c r="D331" s="8">
        <f t="shared" si="16"/>
        <v>2.4566929133858268</v>
      </c>
      <c r="E331" s="6">
        <f t="shared" si="17"/>
        <v>0.89881610135089107</v>
      </c>
      <c r="F331" s="6"/>
      <c r="G331" s="6"/>
      <c r="H331" s="6"/>
    </row>
    <row r="332" spans="1:8" ht="18.75" x14ac:dyDescent="0.3">
      <c r="A332" s="61">
        <v>30437</v>
      </c>
      <c r="B332">
        <v>582</v>
      </c>
      <c r="D332" s="8">
        <f t="shared" si="16"/>
        <v>2.2913385826771653</v>
      </c>
      <c r="E332" s="6">
        <f t="shared" si="17"/>
        <v>0.82913618071290118</v>
      </c>
      <c r="F332" s="6"/>
      <c r="G332" s="6"/>
      <c r="H332" s="6"/>
    </row>
    <row r="333" spans="1:8" ht="18.75" x14ac:dyDescent="0.3">
      <c r="A333" s="61">
        <v>30468</v>
      </c>
      <c r="B333">
        <v>318</v>
      </c>
      <c r="D333" s="8">
        <f t="shared" si="16"/>
        <v>1.2519685039370079</v>
      </c>
      <c r="E333" s="6">
        <f t="shared" si="17"/>
        <v>0.22471711576164025</v>
      </c>
      <c r="F333" s="6"/>
      <c r="G333" s="6"/>
      <c r="H333" s="6"/>
    </row>
    <row r="334" spans="1:8" ht="18.75" x14ac:dyDescent="0.3">
      <c r="A334" s="61">
        <v>30498</v>
      </c>
      <c r="B334">
        <v>668</v>
      </c>
      <c r="D334" s="8">
        <f t="shared" si="16"/>
        <v>2.6299212598425199</v>
      </c>
      <c r="E334" s="6">
        <f t="shared" si="17"/>
        <v>0.9669539065181092</v>
      </c>
      <c r="F334" s="6"/>
      <c r="G334" s="6"/>
      <c r="H334" s="6"/>
    </row>
    <row r="335" spans="1:8" ht="18.75" x14ac:dyDescent="0.3">
      <c r="A335" s="61">
        <v>30529</v>
      </c>
      <c r="B335">
        <v>3475</v>
      </c>
      <c r="D335" s="8">
        <f t="shared" si="16"/>
        <v>13.681102362204724</v>
      </c>
      <c r="E335" s="6">
        <f t="shared" si="17"/>
        <v>2.6160154909803559</v>
      </c>
      <c r="F335" s="6"/>
      <c r="G335" s="6"/>
      <c r="H335" s="6"/>
    </row>
    <row r="336" spans="1:8" ht="18.75" x14ac:dyDescent="0.3">
      <c r="A336" s="61">
        <v>30560</v>
      </c>
      <c r="B336">
        <v>715</v>
      </c>
      <c r="D336" s="8">
        <f t="shared" si="16"/>
        <v>2.8149606299212597</v>
      </c>
      <c r="E336" s="6">
        <f t="shared" si="17"/>
        <v>1.0349482756754711</v>
      </c>
      <c r="F336" s="6"/>
      <c r="G336" s="6"/>
      <c r="H336" s="6"/>
    </row>
    <row r="337" spans="1:8" ht="18.75" x14ac:dyDescent="0.3">
      <c r="A337" s="61">
        <v>30590</v>
      </c>
      <c r="B337">
        <v>1295</v>
      </c>
      <c r="D337" s="8">
        <f t="shared" si="16"/>
        <v>5.0984251968503935</v>
      </c>
      <c r="E337" s="6">
        <f t="shared" si="17"/>
        <v>1.6289317071151015</v>
      </c>
      <c r="F337" s="6"/>
      <c r="G337" s="6"/>
      <c r="H337" s="6"/>
    </row>
    <row r="338" spans="1:8" ht="18.75" x14ac:dyDescent="0.3">
      <c r="A338" s="61">
        <v>30621</v>
      </c>
      <c r="B338">
        <v>176</v>
      </c>
      <c r="D338" s="8">
        <f t="shared" si="16"/>
        <v>0.69291338582677164</v>
      </c>
      <c r="E338" s="6">
        <f t="shared" si="17"/>
        <v>-0.36685027198038483</v>
      </c>
      <c r="F338" s="6"/>
      <c r="G338" s="6"/>
      <c r="H338" s="6"/>
    </row>
    <row r="339" spans="1:8" ht="18.75" x14ac:dyDescent="0.3">
      <c r="A339" s="61">
        <v>30651</v>
      </c>
      <c r="B339">
        <v>460</v>
      </c>
      <c r="D339" s="8">
        <f t="shared" si="16"/>
        <v>1.811023622047244</v>
      </c>
      <c r="E339" s="6">
        <f t="shared" si="17"/>
        <v>0.59389222246460405</v>
      </c>
      <c r="F339" s="6"/>
      <c r="G339" s="6"/>
      <c r="H339" s="6"/>
    </row>
    <row r="340" spans="1:8" ht="18.75" x14ac:dyDescent="0.3">
      <c r="A340" s="61">
        <v>30682</v>
      </c>
      <c r="B340">
        <v>74</v>
      </c>
      <c r="D340" s="8">
        <f t="shared" si="16"/>
        <v>0.29133858267716534</v>
      </c>
      <c r="E340" s="6">
        <f t="shared" si="17"/>
        <v>-1.2332691738143668</v>
      </c>
      <c r="F340" s="6"/>
      <c r="G340" s="6"/>
      <c r="H340" s="6"/>
    </row>
    <row r="341" spans="1:8" ht="18.75" x14ac:dyDescent="0.3">
      <c r="A341" s="61">
        <v>30713</v>
      </c>
      <c r="B341">
        <v>324</v>
      </c>
      <c r="D341" s="8">
        <f t="shared" si="16"/>
        <v>1.2755905511811023</v>
      </c>
      <c r="E341" s="6">
        <f t="shared" si="17"/>
        <v>0.24340924877379277</v>
      </c>
      <c r="F341" s="6"/>
      <c r="G341" s="6"/>
      <c r="H341" s="6"/>
    </row>
    <row r="342" spans="1:8" ht="18.75" x14ac:dyDescent="0.3">
      <c r="A342" s="61">
        <v>30742</v>
      </c>
      <c r="B342">
        <v>228</v>
      </c>
      <c r="D342" s="8">
        <f t="shared" si="16"/>
        <v>0.89763779527559051</v>
      </c>
      <c r="E342" s="6">
        <f t="shared" si="17"/>
        <v>-0.10798863806409585</v>
      </c>
      <c r="F342" s="6"/>
      <c r="G342" s="6"/>
      <c r="H342" s="6"/>
    </row>
    <row r="343" spans="1:8" ht="18.75" x14ac:dyDescent="0.3">
      <c r="A343" s="61">
        <v>30773</v>
      </c>
      <c r="B343">
        <v>1161</v>
      </c>
      <c r="D343" s="8">
        <f t="shared" si="16"/>
        <v>4.5708661417322833</v>
      </c>
      <c r="E343" s="6">
        <f t="shared" si="17"/>
        <v>1.5197027146793549</v>
      </c>
      <c r="F343" s="6"/>
      <c r="G343" s="6"/>
      <c r="H343" s="6"/>
    </row>
    <row r="344" spans="1:8" ht="18.75" x14ac:dyDescent="0.3">
      <c r="A344" s="61">
        <v>30803</v>
      </c>
      <c r="B344">
        <v>887</v>
      </c>
      <c r="D344" s="8">
        <f t="shared" si="16"/>
        <v>3.4921259842519685</v>
      </c>
      <c r="E344" s="6">
        <f t="shared" si="17"/>
        <v>1.2505107152910429</v>
      </c>
      <c r="F344" s="6"/>
      <c r="G344" s="6"/>
      <c r="H344" s="6"/>
    </row>
    <row r="345" spans="1:8" ht="18.75" x14ac:dyDescent="0.3">
      <c r="A345" s="61">
        <v>30834</v>
      </c>
      <c r="B345">
        <v>697</v>
      </c>
      <c r="D345" s="8">
        <f t="shared" si="16"/>
        <v>2.7440944881889764</v>
      </c>
      <c r="E345" s="6">
        <f t="shared" si="17"/>
        <v>1.0094511437419873</v>
      </c>
      <c r="F345" s="6"/>
      <c r="G345" s="6"/>
      <c r="H345" s="6"/>
    </row>
    <row r="346" spans="1:8" ht="18.75" x14ac:dyDescent="0.3">
      <c r="A346" s="61">
        <v>30864</v>
      </c>
      <c r="B346">
        <v>750</v>
      </c>
      <c r="D346" s="8">
        <f t="shared" si="16"/>
        <v>2.9527559055118111</v>
      </c>
      <c r="E346" s="6">
        <f t="shared" si="17"/>
        <v>1.0827389395118197</v>
      </c>
      <c r="F346" s="6"/>
      <c r="G346" s="6"/>
      <c r="H346" s="6"/>
    </row>
    <row r="347" spans="1:8" ht="18.75" x14ac:dyDescent="0.3">
      <c r="A347" s="61">
        <v>30895</v>
      </c>
      <c r="B347">
        <v>788</v>
      </c>
      <c r="D347" s="8">
        <f t="shared" si="16"/>
        <v>3.1023622047244093</v>
      </c>
      <c r="E347" s="6">
        <f t="shared" si="17"/>
        <v>1.1321638228393425</v>
      </c>
      <c r="F347" s="6"/>
      <c r="G347" s="6"/>
      <c r="H347" s="6"/>
    </row>
    <row r="348" spans="1:8" ht="18.75" x14ac:dyDescent="0.3">
      <c r="A348" s="61">
        <v>30926</v>
      </c>
      <c r="B348">
        <v>1623</v>
      </c>
      <c r="D348" s="8">
        <f t="shared" si="16"/>
        <v>6.3897637795275593</v>
      </c>
      <c r="E348" s="6">
        <f t="shared" si="17"/>
        <v>1.8546973004960547</v>
      </c>
      <c r="F348" s="6"/>
      <c r="G348" s="6"/>
      <c r="H348" s="6"/>
    </row>
    <row r="349" spans="1:8" ht="18.75" x14ac:dyDescent="0.3">
      <c r="A349" s="61">
        <v>30956</v>
      </c>
      <c r="B349">
        <v>290</v>
      </c>
      <c r="D349" s="8">
        <f t="shared" si="16"/>
        <v>1.1417322834645669</v>
      </c>
      <c r="E349" s="6">
        <f t="shared" si="17"/>
        <v>0.13254665596198309</v>
      </c>
      <c r="F349" s="6"/>
      <c r="G349" s="6"/>
      <c r="H349" s="6"/>
    </row>
    <row r="350" spans="1:8" ht="18.75" x14ac:dyDescent="0.3">
      <c r="A350" s="61">
        <v>30987</v>
      </c>
      <c r="B350">
        <v>805</v>
      </c>
      <c r="D350" s="8">
        <f t="shared" si="16"/>
        <v>3.1692913385826773</v>
      </c>
      <c r="E350" s="6">
        <f t="shared" si="17"/>
        <v>1.1535080104000268</v>
      </c>
      <c r="F350" s="6"/>
      <c r="G350" s="6"/>
      <c r="H350" s="6"/>
    </row>
    <row r="351" spans="1:8" ht="18.75" x14ac:dyDescent="0.3">
      <c r="A351" s="61">
        <v>31017</v>
      </c>
      <c r="B351">
        <v>348</v>
      </c>
      <c r="D351" s="8">
        <f t="shared" si="16"/>
        <v>1.3700787401574803</v>
      </c>
      <c r="E351" s="6">
        <f t="shared" si="17"/>
        <v>0.31486821275593774</v>
      </c>
      <c r="F351" s="6"/>
      <c r="G351" s="6"/>
      <c r="H351" s="6"/>
    </row>
    <row r="352" spans="1:8" ht="18.75" x14ac:dyDescent="0.3">
      <c r="A352" s="61">
        <v>31048</v>
      </c>
      <c r="B352">
        <v>437</v>
      </c>
      <c r="D352" s="8">
        <f t="shared" si="16"/>
        <v>1.7204724409448819</v>
      </c>
      <c r="E352" s="6">
        <f t="shared" si="17"/>
        <v>0.54259892807705357</v>
      </c>
      <c r="F352" s="6"/>
      <c r="G352" s="6"/>
      <c r="H352" s="6"/>
    </row>
    <row r="353" spans="1:8" ht="18.75" x14ac:dyDescent="0.3">
      <c r="A353" s="61">
        <v>31079</v>
      </c>
      <c r="B353">
        <v>134</v>
      </c>
      <c r="D353" s="8">
        <f t="shared" si="16"/>
        <v>0.52755905511811019</v>
      </c>
      <c r="E353" s="6">
        <f t="shared" si="17"/>
        <v>-0.63949446706762536</v>
      </c>
      <c r="F353" s="6"/>
      <c r="G353" s="6"/>
      <c r="H353" s="6"/>
    </row>
    <row r="354" spans="1:8" ht="18.75" x14ac:dyDescent="0.3">
      <c r="A354" s="61">
        <v>31107</v>
      </c>
      <c r="B354">
        <v>1076</v>
      </c>
      <c r="D354" s="8">
        <f t="shared" si="16"/>
        <v>4.2362204724409445</v>
      </c>
      <c r="E354" s="6">
        <f t="shared" si="17"/>
        <v>1.443671473703193</v>
      </c>
      <c r="F354" s="6"/>
      <c r="G354" s="6"/>
      <c r="H354" s="6"/>
    </row>
    <row r="355" spans="1:8" ht="18.75" x14ac:dyDescent="0.3">
      <c r="A355" s="61">
        <v>31138</v>
      </c>
      <c r="B355">
        <v>820</v>
      </c>
      <c r="D355" s="8">
        <f t="shared" si="16"/>
        <v>3.2283464566929134</v>
      </c>
      <c r="E355" s="6">
        <f t="shared" si="17"/>
        <v>1.1719700732397622</v>
      </c>
      <c r="F355" s="6"/>
      <c r="G355" s="6"/>
      <c r="H355" s="6"/>
    </row>
    <row r="356" spans="1:8" ht="18.75" x14ac:dyDescent="0.3">
      <c r="A356" s="61">
        <v>31168</v>
      </c>
      <c r="B356">
        <v>635</v>
      </c>
      <c r="D356" s="8">
        <f t="shared" si="16"/>
        <v>2.5</v>
      </c>
      <c r="E356" s="6">
        <f t="shared" si="17"/>
        <v>0.91629073187415511</v>
      </c>
      <c r="F356" s="6"/>
      <c r="G356" s="6"/>
      <c r="H356" s="6"/>
    </row>
    <row r="357" spans="1:8" ht="18.75" x14ac:dyDescent="0.3">
      <c r="A357" s="61">
        <v>31199</v>
      </c>
      <c r="B357">
        <v>1469</v>
      </c>
      <c r="D357" s="8">
        <f t="shared" si="16"/>
        <v>5.7834645669291342</v>
      </c>
      <c r="E357" s="6">
        <f t="shared" si="17"/>
        <v>1.7550029091553407</v>
      </c>
      <c r="F357" s="6"/>
      <c r="G357" s="6"/>
      <c r="H357" s="6"/>
    </row>
    <row r="358" spans="1:8" ht="18.75" x14ac:dyDescent="0.3">
      <c r="A358" s="61">
        <v>31229</v>
      </c>
      <c r="B358">
        <v>751</v>
      </c>
      <c r="D358" s="8">
        <f t="shared" si="16"/>
        <v>2.9566929133858268</v>
      </c>
      <c r="E358" s="6">
        <f t="shared" si="17"/>
        <v>1.0840713847455983</v>
      </c>
      <c r="F358" s="6"/>
      <c r="G358" s="6"/>
      <c r="H358" s="6"/>
    </row>
    <row r="359" spans="1:8" ht="18.75" x14ac:dyDescent="0.3">
      <c r="A359" s="61">
        <v>31260</v>
      </c>
      <c r="B359">
        <v>1289</v>
      </c>
      <c r="D359" s="8">
        <f t="shared" si="16"/>
        <v>5.0748031496062991</v>
      </c>
      <c r="E359" s="6">
        <f t="shared" si="17"/>
        <v>1.6242877359206507</v>
      </c>
      <c r="F359" s="6"/>
      <c r="G359" s="6"/>
      <c r="H359" s="6"/>
    </row>
    <row r="360" spans="1:8" ht="18.75" x14ac:dyDescent="0.3">
      <c r="A360" s="61">
        <v>31291</v>
      </c>
      <c r="B360">
        <v>246</v>
      </c>
      <c r="D360" s="8">
        <f t="shared" si="16"/>
        <v>0.96850393700787396</v>
      </c>
      <c r="E360" s="6">
        <f t="shared" si="17"/>
        <v>-3.2002731086173831E-2</v>
      </c>
      <c r="F360" s="6"/>
      <c r="G360" s="6"/>
      <c r="H360" s="6"/>
    </row>
    <row r="361" spans="1:8" ht="18.75" x14ac:dyDescent="0.3">
      <c r="A361" s="61">
        <v>31321</v>
      </c>
      <c r="B361">
        <v>820</v>
      </c>
      <c r="D361" s="8">
        <f t="shared" si="16"/>
        <v>3.2283464566929134</v>
      </c>
      <c r="E361" s="6">
        <f t="shared" si="17"/>
        <v>1.1719700732397622</v>
      </c>
      <c r="F361" s="6"/>
      <c r="G361" s="6"/>
      <c r="H361" s="6"/>
    </row>
    <row r="362" spans="1:8" ht="18.75" x14ac:dyDescent="0.3">
      <c r="A362" s="61">
        <v>31352</v>
      </c>
      <c r="B362">
        <v>365</v>
      </c>
      <c r="D362" s="8">
        <f t="shared" si="16"/>
        <v>1.4370078740157479</v>
      </c>
      <c r="E362" s="6">
        <f t="shared" si="17"/>
        <v>0.36256308656395486</v>
      </c>
      <c r="F362" s="6"/>
      <c r="G362" s="6"/>
      <c r="H362" s="6"/>
    </row>
    <row r="363" spans="1:8" ht="18.75" x14ac:dyDescent="0.3">
      <c r="A363" s="61">
        <v>31382</v>
      </c>
      <c r="B363">
        <v>51</v>
      </c>
      <c r="D363" s="8">
        <f t="shared" si="16"/>
        <v>0.20078740157480315</v>
      </c>
      <c r="E363" s="6">
        <f t="shared" si="17"/>
        <v>-1.6055086342942109</v>
      </c>
      <c r="F363" s="6"/>
      <c r="G363" s="6"/>
      <c r="H363" s="6"/>
    </row>
    <row r="364" spans="1:8" ht="18.75" x14ac:dyDescent="0.3">
      <c r="A364" s="61">
        <v>31413</v>
      </c>
      <c r="B364">
        <v>458</v>
      </c>
      <c r="D364" s="8">
        <f t="shared" si="16"/>
        <v>1.8031496062992125</v>
      </c>
      <c r="E364" s="6">
        <f t="shared" si="17"/>
        <v>0.58953491709564831</v>
      </c>
      <c r="F364" s="6"/>
      <c r="G364" s="6"/>
      <c r="H364" s="6"/>
    </row>
    <row r="365" spans="1:8" ht="18.75" x14ac:dyDescent="0.3">
      <c r="A365" s="61">
        <v>31444</v>
      </c>
      <c r="B365">
        <v>163</v>
      </c>
      <c r="D365" s="8">
        <f t="shared" si="16"/>
        <v>0.6417322834645669</v>
      </c>
      <c r="E365" s="6">
        <f t="shared" si="17"/>
        <v>-0.44358406621177432</v>
      </c>
      <c r="F365" s="6"/>
      <c r="G365" s="6"/>
      <c r="H365" s="6"/>
    </row>
    <row r="366" spans="1:8" ht="18.75" x14ac:dyDescent="0.3">
      <c r="A366" s="61">
        <v>31472</v>
      </c>
      <c r="B366">
        <v>293</v>
      </c>
      <c r="D366" s="8">
        <f t="shared" si="16"/>
        <v>1.1535433070866141</v>
      </c>
      <c r="E366" s="6">
        <f t="shared" si="17"/>
        <v>0.14283834199853068</v>
      </c>
      <c r="F366" s="6"/>
      <c r="G366" s="6"/>
      <c r="H366" s="6"/>
    </row>
    <row r="367" spans="1:8" ht="18.75" x14ac:dyDescent="0.3">
      <c r="A367" s="61">
        <v>31503</v>
      </c>
      <c r="B367">
        <v>218</v>
      </c>
      <c r="D367" s="8">
        <f t="shared" si="16"/>
        <v>0.8582677165354331</v>
      </c>
      <c r="E367" s="6">
        <f t="shared" si="17"/>
        <v>-0.15283920422944755</v>
      </c>
      <c r="F367" s="6"/>
      <c r="G367" s="6"/>
      <c r="H367" s="6"/>
    </row>
    <row r="368" spans="1:8" ht="18.75" x14ac:dyDescent="0.3">
      <c r="A368" s="61">
        <v>31533</v>
      </c>
      <c r="B368">
        <v>493</v>
      </c>
      <c r="D368" s="8">
        <f t="shared" si="16"/>
        <v>1.9409448818897639</v>
      </c>
      <c r="E368" s="6">
        <f t="shared" si="17"/>
        <v>0.6631749070241536</v>
      </c>
      <c r="F368" s="6"/>
      <c r="G368" s="6"/>
      <c r="H368" s="6"/>
    </row>
    <row r="369" spans="1:8" ht="18.75" x14ac:dyDescent="0.3">
      <c r="A369" s="61">
        <v>31564</v>
      </c>
      <c r="B369">
        <v>1412</v>
      </c>
      <c r="D369" s="8">
        <f t="shared" si="16"/>
        <v>5.5590551181102361</v>
      </c>
      <c r="E369" s="6">
        <f t="shared" si="17"/>
        <v>1.7154281510346507</v>
      </c>
      <c r="F369" s="6"/>
      <c r="G369" s="6"/>
      <c r="H369" s="6"/>
    </row>
    <row r="370" spans="1:8" ht="18.75" x14ac:dyDescent="0.3">
      <c r="A370" s="61">
        <v>31594</v>
      </c>
      <c r="B370">
        <v>386</v>
      </c>
      <c r="D370" s="8">
        <f t="shared" si="16"/>
        <v>1.5196850393700787</v>
      </c>
      <c r="E370" s="6">
        <f t="shared" si="17"/>
        <v>0.41850310244629424</v>
      </c>
      <c r="F370" s="6"/>
      <c r="G370" s="6"/>
      <c r="H370" s="6"/>
    </row>
    <row r="371" spans="1:8" ht="18.75" x14ac:dyDescent="0.3">
      <c r="A371" s="61">
        <v>31625</v>
      </c>
      <c r="B371">
        <v>1840</v>
      </c>
      <c r="D371" s="8">
        <f t="shared" si="16"/>
        <v>7.2440944881889759</v>
      </c>
      <c r="E371" s="6">
        <f t="shared" si="17"/>
        <v>1.9801865835844947</v>
      </c>
      <c r="F371" s="6"/>
      <c r="G371" s="6"/>
      <c r="H371" s="6"/>
    </row>
    <row r="372" spans="1:8" ht="18.75" x14ac:dyDescent="0.3">
      <c r="A372" s="61">
        <v>31656</v>
      </c>
      <c r="B372">
        <v>263</v>
      </c>
      <c r="D372" s="8">
        <f t="shared" si="16"/>
        <v>1.0354330708661417</v>
      </c>
      <c r="E372" s="6">
        <f t="shared" si="17"/>
        <v>3.4819765159227911E-2</v>
      </c>
      <c r="F372" s="6"/>
      <c r="G372" s="6"/>
      <c r="H372" s="6"/>
    </row>
    <row r="373" spans="1:8" ht="18.75" x14ac:dyDescent="0.3">
      <c r="A373" s="61">
        <v>31686</v>
      </c>
      <c r="B373">
        <v>483</v>
      </c>
      <c r="D373" s="8">
        <f t="shared" si="16"/>
        <v>1.9015748031496063</v>
      </c>
      <c r="E373" s="6">
        <f t="shared" si="17"/>
        <v>0.6426823866340361</v>
      </c>
      <c r="F373" s="6"/>
      <c r="G373" s="6"/>
      <c r="H373" s="6"/>
    </row>
    <row r="374" spans="1:8" ht="18.75" x14ac:dyDescent="0.3">
      <c r="A374" s="61">
        <v>31717</v>
      </c>
      <c r="B374">
        <v>114</v>
      </c>
      <c r="D374" s="8">
        <f t="shared" si="16"/>
        <v>0.44881889763779526</v>
      </c>
      <c r="E374" s="6">
        <f t="shared" si="17"/>
        <v>-0.80113581862404115</v>
      </c>
      <c r="F374" s="6"/>
      <c r="G374" s="6"/>
      <c r="H374" s="6"/>
    </row>
    <row r="375" spans="1:8" ht="18.75" x14ac:dyDescent="0.3">
      <c r="A375" s="61">
        <v>31747</v>
      </c>
      <c r="B375">
        <v>255</v>
      </c>
      <c r="D375" s="8">
        <f t="shared" si="16"/>
        <v>1.0039370078740157</v>
      </c>
      <c r="E375" s="6">
        <f t="shared" si="17"/>
        <v>3.929278139889557E-3</v>
      </c>
      <c r="F375" s="6"/>
      <c r="G375" s="6"/>
      <c r="H375" s="6"/>
    </row>
    <row r="376" spans="1:8" ht="18.75" x14ac:dyDescent="0.3">
      <c r="A376" s="61">
        <v>31778</v>
      </c>
      <c r="B376">
        <v>64</v>
      </c>
      <c r="D376" s="8">
        <f t="shared" si="16"/>
        <v>0.25196850393700787</v>
      </c>
      <c r="E376" s="6">
        <f t="shared" si="17"/>
        <v>-1.3784511836588647</v>
      </c>
      <c r="F376" s="6"/>
      <c r="G376" s="6"/>
      <c r="H376" s="6"/>
    </row>
    <row r="377" spans="1:8" ht="18.75" x14ac:dyDescent="0.3">
      <c r="A377" s="61">
        <v>31809</v>
      </c>
      <c r="B377">
        <v>246</v>
      </c>
      <c r="D377" s="8">
        <f t="shared" si="16"/>
        <v>0.96850393700787396</v>
      </c>
      <c r="E377" s="6">
        <f t="shared" si="17"/>
        <v>-3.2002731086173831E-2</v>
      </c>
      <c r="F377" s="6"/>
      <c r="G377" s="6"/>
      <c r="H377" s="6"/>
    </row>
    <row r="378" spans="1:8" ht="18.75" x14ac:dyDescent="0.3">
      <c r="A378" s="61">
        <v>31837</v>
      </c>
      <c r="B378">
        <v>99</v>
      </c>
      <c r="D378" s="8">
        <f t="shared" si="16"/>
        <v>0.38976377952755903</v>
      </c>
      <c r="E378" s="6">
        <f t="shared" si="17"/>
        <v>-0.94221441688394669</v>
      </c>
      <c r="F378" s="6"/>
      <c r="G378" s="6"/>
      <c r="H378" s="6"/>
    </row>
    <row r="379" spans="1:8" ht="18.75" x14ac:dyDescent="0.3">
      <c r="A379" s="61">
        <v>31868</v>
      </c>
      <c r="B379">
        <v>509</v>
      </c>
      <c r="D379" s="8">
        <f t="shared" si="16"/>
        <v>2.0039370078740157</v>
      </c>
      <c r="E379" s="6">
        <f t="shared" si="17"/>
        <v>0.69511374953198612</v>
      </c>
      <c r="F379" s="6"/>
      <c r="G379" s="6"/>
      <c r="H379" s="6"/>
    </row>
    <row r="380" spans="1:8" ht="18.75" x14ac:dyDescent="0.3">
      <c r="A380" s="61">
        <v>31898</v>
      </c>
      <c r="B380">
        <v>625</v>
      </c>
      <c r="D380" s="8">
        <f t="shared" si="16"/>
        <v>2.4606299212598426</v>
      </c>
      <c r="E380" s="6">
        <f t="shared" si="17"/>
        <v>0.90041738271786498</v>
      </c>
      <c r="F380" s="6"/>
      <c r="G380" s="6"/>
      <c r="H380" s="6"/>
    </row>
    <row r="381" spans="1:8" ht="18.75" x14ac:dyDescent="0.3">
      <c r="A381" s="61">
        <v>31929</v>
      </c>
      <c r="B381">
        <v>1275</v>
      </c>
      <c r="D381" s="8">
        <f t="shared" si="16"/>
        <v>5.0196850393700787</v>
      </c>
      <c r="E381" s="6">
        <f t="shared" si="17"/>
        <v>1.6133671905739899</v>
      </c>
      <c r="F381" s="6"/>
      <c r="G381" s="6"/>
      <c r="H381" s="6"/>
    </row>
    <row r="382" spans="1:8" ht="18.75" x14ac:dyDescent="0.3">
      <c r="A382" s="61">
        <v>31959</v>
      </c>
      <c r="B382">
        <v>1463</v>
      </c>
      <c r="D382" s="8">
        <f t="shared" ref="D382:D445" si="18">B382/($C$4*10)</f>
        <v>5.7598425196850398</v>
      </c>
      <c r="E382" s="6">
        <f t="shared" ref="E382:E445" si="19">LN(D382)</f>
        <v>1.7509101340015878</v>
      </c>
      <c r="F382" s="6"/>
      <c r="G382" s="6"/>
      <c r="H382" s="6"/>
    </row>
    <row r="383" spans="1:8" ht="18.75" x14ac:dyDescent="0.3">
      <c r="A383" s="61">
        <v>31990</v>
      </c>
      <c r="B383">
        <v>1606</v>
      </c>
      <c r="D383" s="8">
        <f t="shared" si="18"/>
        <v>6.3228346456692917</v>
      </c>
      <c r="E383" s="6">
        <f t="shared" si="19"/>
        <v>1.8441676274881704</v>
      </c>
      <c r="F383" s="6"/>
      <c r="G383" s="6"/>
      <c r="H383" s="6"/>
    </row>
    <row r="384" spans="1:8" ht="18.75" x14ac:dyDescent="0.3">
      <c r="A384" s="61">
        <v>32021</v>
      </c>
      <c r="B384">
        <v>584</v>
      </c>
      <c r="D384" s="8">
        <f t="shared" si="18"/>
        <v>2.2992125984251968</v>
      </c>
      <c r="E384" s="6">
        <f t="shared" si="19"/>
        <v>0.83256671580969044</v>
      </c>
      <c r="F384" s="6"/>
      <c r="G384" s="6"/>
      <c r="H384" s="6"/>
    </row>
    <row r="385" spans="1:8" ht="18.75" x14ac:dyDescent="0.3">
      <c r="A385" s="61">
        <v>32051</v>
      </c>
      <c r="B385">
        <v>524</v>
      </c>
      <c r="D385" s="8">
        <f t="shared" si="18"/>
        <v>2.0629921259842519</v>
      </c>
      <c r="E385" s="6">
        <f t="shared" si="19"/>
        <v>0.72415741730250549</v>
      </c>
      <c r="F385" s="6"/>
      <c r="G385" s="6"/>
      <c r="H385" s="6"/>
    </row>
    <row r="386" spans="1:8" ht="18.75" x14ac:dyDescent="0.3">
      <c r="A386" s="61">
        <v>32082</v>
      </c>
      <c r="B386">
        <v>669</v>
      </c>
      <c r="D386" s="8">
        <f t="shared" si="18"/>
        <v>2.6338582677165356</v>
      </c>
      <c r="E386" s="6">
        <f t="shared" si="19"/>
        <v>0.96844979310969193</v>
      </c>
      <c r="F386" s="6"/>
      <c r="G386" s="6"/>
      <c r="H386" s="6"/>
    </row>
    <row r="387" spans="1:8" ht="18.75" x14ac:dyDescent="0.3">
      <c r="A387" s="61">
        <v>32112</v>
      </c>
      <c r="B387">
        <v>289</v>
      </c>
      <c r="D387" s="8">
        <f t="shared" si="18"/>
        <v>1.1377952755905512</v>
      </c>
      <c r="E387" s="6">
        <f t="shared" si="19"/>
        <v>0.12909242109389557</v>
      </c>
      <c r="F387" s="6"/>
      <c r="G387" s="6"/>
      <c r="H387" s="6"/>
    </row>
    <row r="388" spans="1:8" ht="18.75" x14ac:dyDescent="0.3">
      <c r="A388" s="61">
        <v>32143</v>
      </c>
      <c r="B388">
        <v>669</v>
      </c>
      <c r="D388" s="8">
        <f t="shared" si="18"/>
        <v>2.6338582677165356</v>
      </c>
      <c r="E388" s="6">
        <f t="shared" si="19"/>
        <v>0.96844979310969193</v>
      </c>
      <c r="F388" s="6"/>
      <c r="G388" s="6"/>
      <c r="H388" s="6"/>
    </row>
    <row r="389" spans="1:8" ht="18.75" x14ac:dyDescent="0.3">
      <c r="A389" s="61">
        <v>32174</v>
      </c>
      <c r="B389">
        <v>197</v>
      </c>
      <c r="D389" s="8">
        <f t="shared" si="18"/>
        <v>0.77559055118110232</v>
      </c>
      <c r="E389" s="6">
        <f t="shared" si="19"/>
        <v>-0.25413053828054816</v>
      </c>
      <c r="F389" s="6"/>
      <c r="G389" s="6"/>
      <c r="H389" s="6"/>
    </row>
    <row r="390" spans="1:8" ht="18.75" x14ac:dyDescent="0.3">
      <c r="A390" s="61">
        <v>32203</v>
      </c>
      <c r="B390">
        <v>839</v>
      </c>
      <c r="D390" s="8">
        <f t="shared" si="18"/>
        <v>3.3031496062992125</v>
      </c>
      <c r="E390" s="6">
        <f t="shared" si="19"/>
        <v>1.1948764394486695</v>
      </c>
      <c r="F390" s="6"/>
      <c r="G390" s="6"/>
      <c r="H390" s="6"/>
    </row>
    <row r="391" spans="1:8" ht="18.75" x14ac:dyDescent="0.3">
      <c r="A391" s="61">
        <v>32234</v>
      </c>
      <c r="B391">
        <v>1277</v>
      </c>
      <c r="D391" s="8">
        <f t="shared" si="18"/>
        <v>5.0275590551181102</v>
      </c>
      <c r="E391" s="6">
        <f t="shared" si="19"/>
        <v>1.6149345890140028</v>
      </c>
      <c r="F391" s="6"/>
      <c r="G391" s="6"/>
      <c r="H391" s="6"/>
    </row>
    <row r="392" spans="1:8" ht="18.75" x14ac:dyDescent="0.3">
      <c r="A392" s="61">
        <v>32264</v>
      </c>
      <c r="B392">
        <v>1469</v>
      </c>
      <c r="D392" s="8">
        <f t="shared" si="18"/>
        <v>5.7834645669291342</v>
      </c>
      <c r="E392" s="6">
        <f t="shared" si="19"/>
        <v>1.7550029091553407</v>
      </c>
      <c r="F392" s="6"/>
      <c r="G392" s="6"/>
      <c r="H392" s="6"/>
    </row>
    <row r="393" spans="1:8" ht="18.75" x14ac:dyDescent="0.3">
      <c r="A393" s="61">
        <v>32295</v>
      </c>
      <c r="B393">
        <v>659</v>
      </c>
      <c r="D393" s="8">
        <f t="shared" si="18"/>
        <v>2.5944881889763778</v>
      </c>
      <c r="E393" s="6">
        <f t="shared" si="19"/>
        <v>0.95338926748397057</v>
      </c>
      <c r="F393" s="6"/>
      <c r="G393" s="6"/>
      <c r="H393" s="6"/>
    </row>
    <row r="394" spans="1:8" ht="18.75" x14ac:dyDescent="0.3">
      <c r="A394" s="61">
        <v>32325</v>
      </c>
      <c r="B394">
        <v>1777</v>
      </c>
      <c r="D394" s="8">
        <f t="shared" si="18"/>
        <v>6.9960629921259843</v>
      </c>
      <c r="E394" s="6">
        <f t="shared" si="19"/>
        <v>1.9453475611361148</v>
      </c>
      <c r="F394" s="6"/>
      <c r="G394" s="6"/>
      <c r="H394" s="6"/>
    </row>
    <row r="395" spans="1:8" ht="18.75" x14ac:dyDescent="0.3">
      <c r="A395" s="61">
        <v>32356</v>
      </c>
      <c r="B395">
        <v>1335</v>
      </c>
      <c r="D395" s="8">
        <f t="shared" si="18"/>
        <v>5.2559055118110241</v>
      </c>
      <c r="E395" s="6">
        <f t="shared" si="19"/>
        <v>1.6593523038158133</v>
      </c>
      <c r="F395" s="6"/>
      <c r="G395" s="6"/>
      <c r="H395" s="6"/>
    </row>
    <row r="396" spans="1:8" ht="18.75" x14ac:dyDescent="0.3">
      <c r="A396" s="61">
        <v>32387</v>
      </c>
      <c r="B396">
        <v>747</v>
      </c>
      <c r="D396" s="8">
        <f t="shared" si="18"/>
        <v>2.9409448818897639</v>
      </c>
      <c r="E396" s="6">
        <f t="shared" si="19"/>
        <v>1.0787309181142808</v>
      </c>
      <c r="F396" s="6"/>
      <c r="G396" s="6"/>
      <c r="H396" s="6"/>
    </row>
    <row r="397" spans="1:8" ht="18.75" x14ac:dyDescent="0.3">
      <c r="A397" s="61">
        <v>32417</v>
      </c>
      <c r="B397">
        <v>875</v>
      </c>
      <c r="D397" s="8">
        <f t="shared" si="18"/>
        <v>3.4448818897637796</v>
      </c>
      <c r="E397" s="6">
        <f t="shared" si="19"/>
        <v>1.2368896193390779</v>
      </c>
      <c r="F397" s="6"/>
      <c r="G397" s="6"/>
      <c r="H397" s="6"/>
    </row>
    <row r="398" spans="1:8" ht="18.75" x14ac:dyDescent="0.3">
      <c r="A398" s="61">
        <v>32448</v>
      </c>
      <c r="B398">
        <v>667</v>
      </c>
      <c r="D398" s="8">
        <f t="shared" si="18"/>
        <v>2.6259842519685042</v>
      </c>
      <c r="E398" s="6">
        <f t="shared" si="19"/>
        <v>0.96545577889708722</v>
      </c>
      <c r="F398" s="6"/>
      <c r="G398" s="6"/>
      <c r="H398" s="6"/>
    </row>
    <row r="399" spans="1:8" ht="18.75" x14ac:dyDescent="0.3">
      <c r="A399" s="61">
        <v>32478</v>
      </c>
      <c r="B399">
        <v>871</v>
      </c>
      <c r="D399" s="8">
        <f t="shared" si="18"/>
        <v>3.4291338582677167</v>
      </c>
      <c r="E399" s="6">
        <f t="shared" si="19"/>
        <v>1.2323077098339663</v>
      </c>
      <c r="F399" s="6"/>
      <c r="G399" s="6"/>
      <c r="H399" s="6"/>
    </row>
    <row r="400" spans="1:8" ht="18.75" x14ac:dyDescent="0.3">
      <c r="A400" s="61">
        <v>32509</v>
      </c>
      <c r="B400">
        <v>298</v>
      </c>
      <c r="D400" s="8">
        <f t="shared" si="18"/>
        <v>1.1732283464566928</v>
      </c>
      <c r="E400" s="6">
        <f t="shared" si="19"/>
        <v>0.1597592194868678</v>
      </c>
      <c r="F400" s="6"/>
      <c r="G400" s="6"/>
      <c r="H400" s="6"/>
    </row>
    <row r="401" spans="1:8" ht="18.75" x14ac:dyDescent="0.3">
      <c r="A401" s="61">
        <v>32540</v>
      </c>
      <c r="B401">
        <v>496</v>
      </c>
      <c r="D401" s="8">
        <f t="shared" si="18"/>
        <v>1.9527559055118111</v>
      </c>
      <c r="E401" s="6">
        <f t="shared" si="19"/>
        <v>0.66924165970639093</v>
      </c>
      <c r="F401" s="6"/>
      <c r="G401" s="6"/>
      <c r="H401" s="6"/>
    </row>
    <row r="402" spans="1:8" ht="18.75" x14ac:dyDescent="0.3">
      <c r="A402" s="61">
        <v>32568</v>
      </c>
      <c r="B402">
        <v>947</v>
      </c>
      <c r="D402" s="8">
        <f t="shared" si="18"/>
        <v>3.7283464566929134</v>
      </c>
      <c r="E402" s="6">
        <f t="shared" si="19"/>
        <v>1.3159648261675416</v>
      </c>
      <c r="F402" s="6"/>
      <c r="G402" s="6"/>
      <c r="H402" s="6"/>
    </row>
    <row r="403" spans="1:8" ht="18.75" x14ac:dyDescent="0.3">
      <c r="A403" s="61">
        <v>32599</v>
      </c>
      <c r="B403">
        <v>964</v>
      </c>
      <c r="D403" s="8">
        <f t="shared" si="18"/>
        <v>3.795275590551181</v>
      </c>
      <c r="E403" s="6">
        <f t="shared" si="19"/>
        <v>1.333757027592009</v>
      </c>
      <c r="F403" s="6"/>
      <c r="G403" s="6"/>
      <c r="H403" s="6"/>
    </row>
    <row r="404" spans="1:8" ht="18.75" x14ac:dyDescent="0.3">
      <c r="A404" s="61">
        <v>32629</v>
      </c>
      <c r="B404">
        <v>999</v>
      </c>
      <c r="D404" s="8">
        <f t="shared" si="18"/>
        <v>3.9330708661417324</v>
      </c>
      <c r="E404" s="6">
        <f t="shared" si="19"/>
        <v>1.3694205116300169</v>
      </c>
      <c r="F404" s="6"/>
      <c r="G404" s="6"/>
      <c r="H404" s="6"/>
    </row>
    <row r="405" spans="1:8" ht="18.75" x14ac:dyDescent="0.3">
      <c r="A405" s="61">
        <v>32660</v>
      </c>
      <c r="B405">
        <v>927</v>
      </c>
      <c r="D405" s="8">
        <f t="shared" si="18"/>
        <v>3.6496062992125986</v>
      </c>
      <c r="E405" s="6">
        <f t="shared" si="19"/>
        <v>1.2946192985473186</v>
      </c>
      <c r="F405" s="6"/>
      <c r="G405" s="6"/>
      <c r="H405" s="6"/>
    </row>
    <row r="406" spans="1:8" ht="18.75" x14ac:dyDescent="0.3">
      <c r="A406" s="61">
        <v>32690</v>
      </c>
      <c r="B406">
        <v>620</v>
      </c>
      <c r="D406" s="8">
        <f t="shared" si="18"/>
        <v>2.4409448818897639</v>
      </c>
      <c r="E406" s="6">
        <f t="shared" si="19"/>
        <v>0.89238521102060075</v>
      </c>
      <c r="F406" s="6"/>
      <c r="G406" s="6"/>
      <c r="H406" s="6"/>
    </row>
    <row r="407" spans="1:8" ht="18.75" x14ac:dyDescent="0.3">
      <c r="A407" s="61">
        <v>32721</v>
      </c>
      <c r="B407">
        <v>765</v>
      </c>
      <c r="D407" s="8">
        <f t="shared" si="18"/>
        <v>3.0118110236220472</v>
      </c>
      <c r="E407" s="6">
        <f t="shared" si="19"/>
        <v>1.1025415668079992</v>
      </c>
      <c r="F407" s="6"/>
      <c r="G407" s="6"/>
      <c r="H407" s="6"/>
    </row>
    <row r="408" spans="1:8" ht="18.75" x14ac:dyDescent="0.3">
      <c r="A408" s="61">
        <v>32752</v>
      </c>
      <c r="B408">
        <v>983</v>
      </c>
      <c r="D408" s="8">
        <f t="shared" si="18"/>
        <v>3.8700787401574801</v>
      </c>
      <c r="E408" s="6">
        <f t="shared" si="19"/>
        <v>1.3532748531286298</v>
      </c>
      <c r="F408" s="6"/>
      <c r="G408" s="6"/>
      <c r="H408" s="6"/>
    </row>
    <row r="409" spans="1:8" ht="18.75" x14ac:dyDescent="0.3">
      <c r="A409" s="61">
        <v>32782</v>
      </c>
      <c r="B409">
        <v>1408</v>
      </c>
      <c r="D409" s="8">
        <f t="shared" si="18"/>
        <v>5.5433070866141732</v>
      </c>
      <c r="E409" s="6">
        <f t="shared" si="19"/>
        <v>1.7125912696994512</v>
      </c>
      <c r="F409" s="6"/>
      <c r="G409" s="6"/>
      <c r="H409" s="6"/>
    </row>
    <row r="410" spans="1:8" ht="18.75" x14ac:dyDescent="0.3">
      <c r="A410" s="61">
        <v>32813</v>
      </c>
      <c r="B410">
        <v>1656</v>
      </c>
      <c r="D410" s="8">
        <f t="shared" si="18"/>
        <v>6.5196850393700787</v>
      </c>
      <c r="E410" s="6">
        <f t="shared" si="19"/>
        <v>1.8748260679266684</v>
      </c>
      <c r="F410" s="6"/>
      <c r="G410" s="6"/>
      <c r="H410" s="6"/>
    </row>
    <row r="411" spans="1:8" ht="18.75" x14ac:dyDescent="0.3">
      <c r="A411" s="61">
        <v>32843</v>
      </c>
      <c r="B411">
        <v>399</v>
      </c>
      <c r="D411" s="8">
        <f t="shared" si="18"/>
        <v>1.5708661417322836</v>
      </c>
      <c r="E411" s="6">
        <f t="shared" si="19"/>
        <v>0.45162714987132696</v>
      </c>
      <c r="F411" s="6"/>
      <c r="G411" s="6"/>
      <c r="H411" s="6"/>
    </row>
    <row r="412" spans="1:8" ht="18.75" x14ac:dyDescent="0.3">
      <c r="A412" s="61">
        <v>32874</v>
      </c>
      <c r="B412">
        <v>252</v>
      </c>
      <c r="D412" s="8">
        <f t="shared" si="18"/>
        <v>0.99212598425196852</v>
      </c>
      <c r="E412" s="6">
        <f t="shared" si="19"/>
        <v>-7.9051795071132611E-3</v>
      </c>
      <c r="F412" s="6"/>
      <c r="G412" s="6"/>
      <c r="H412" s="6"/>
    </row>
    <row r="413" spans="1:8" ht="18.75" x14ac:dyDescent="0.3">
      <c r="A413" s="61">
        <v>32905</v>
      </c>
      <c r="B413">
        <v>209</v>
      </c>
      <c r="D413" s="8">
        <f t="shared" si="18"/>
        <v>0.82283464566929132</v>
      </c>
      <c r="E413" s="6">
        <f t="shared" si="19"/>
        <v>-0.19500001505372561</v>
      </c>
      <c r="F413" s="6"/>
      <c r="G413" s="6"/>
      <c r="H413" s="6"/>
    </row>
    <row r="414" spans="1:8" ht="18.75" x14ac:dyDescent="0.3">
      <c r="A414" s="61">
        <v>32933</v>
      </c>
      <c r="B414">
        <v>419</v>
      </c>
      <c r="D414" s="8">
        <f t="shared" si="18"/>
        <v>1.6496062992125984</v>
      </c>
      <c r="E414" s="6">
        <f t="shared" si="19"/>
        <v>0.50053665290360116</v>
      </c>
      <c r="F414" s="6"/>
      <c r="G414" s="6"/>
      <c r="H414" s="6"/>
    </row>
    <row r="415" spans="1:8" ht="18.75" x14ac:dyDescent="0.3">
      <c r="A415" s="61">
        <v>32964</v>
      </c>
      <c r="B415">
        <v>1486</v>
      </c>
      <c r="D415" s="8">
        <f t="shared" si="18"/>
        <v>5.8503937007874018</v>
      </c>
      <c r="E415" s="6">
        <f t="shared" si="19"/>
        <v>1.766508958259168</v>
      </c>
      <c r="F415" s="6"/>
      <c r="G415" s="6"/>
      <c r="H415" s="6"/>
    </row>
    <row r="416" spans="1:8" ht="18.75" x14ac:dyDescent="0.3">
      <c r="A416" s="61">
        <v>32994</v>
      </c>
      <c r="B416">
        <v>1418</v>
      </c>
      <c r="D416" s="8">
        <f t="shared" si="18"/>
        <v>5.5826771653543306</v>
      </c>
      <c r="E416" s="6">
        <f t="shared" si="19"/>
        <v>1.7196684400735363</v>
      </c>
      <c r="F416" s="6"/>
      <c r="G416" s="6"/>
      <c r="H416" s="6"/>
    </row>
    <row r="417" spans="1:8" ht="18.75" x14ac:dyDescent="0.3">
      <c r="A417" s="61">
        <v>33025</v>
      </c>
      <c r="B417">
        <v>1982</v>
      </c>
      <c r="D417" s="8">
        <f t="shared" si="18"/>
        <v>7.8031496062992129</v>
      </c>
      <c r="E417" s="6">
        <f t="shared" si="19"/>
        <v>2.0545274478713966</v>
      </c>
      <c r="F417" s="6"/>
      <c r="G417" s="6"/>
      <c r="H417" s="6"/>
    </row>
    <row r="418" spans="1:8" ht="18.75" x14ac:dyDescent="0.3">
      <c r="A418" s="61">
        <v>33055</v>
      </c>
      <c r="B418">
        <v>1579</v>
      </c>
      <c r="D418" s="8">
        <f t="shared" si="18"/>
        <v>6.2165354330708658</v>
      </c>
      <c r="E418" s="6">
        <f t="shared" si="19"/>
        <v>1.8272127472371054</v>
      </c>
      <c r="F418" s="6"/>
      <c r="G418" s="6"/>
      <c r="H418" s="6"/>
    </row>
    <row r="419" spans="1:8" ht="18.75" x14ac:dyDescent="0.3">
      <c r="A419" s="61">
        <v>33086</v>
      </c>
      <c r="B419">
        <v>64</v>
      </c>
      <c r="D419" s="8">
        <f t="shared" si="18"/>
        <v>0.25196850393700787</v>
      </c>
      <c r="E419" s="6">
        <f t="shared" si="19"/>
        <v>-1.3784511836588647</v>
      </c>
      <c r="F419" s="6"/>
      <c r="G419" s="6"/>
      <c r="H419" s="6"/>
    </row>
    <row r="420" spans="1:8" ht="18.75" x14ac:dyDescent="0.3">
      <c r="A420" s="61">
        <v>33117</v>
      </c>
      <c r="B420">
        <v>700</v>
      </c>
      <c r="D420" s="8">
        <f t="shared" si="18"/>
        <v>2.7559055118110236</v>
      </c>
      <c r="E420" s="6">
        <f t="shared" si="19"/>
        <v>1.013746068024868</v>
      </c>
      <c r="F420" s="6"/>
      <c r="G420" s="6"/>
      <c r="H420" s="6"/>
    </row>
    <row r="421" spans="1:8" ht="18.75" x14ac:dyDescent="0.3">
      <c r="A421" s="61">
        <v>33147</v>
      </c>
      <c r="B421">
        <v>1594</v>
      </c>
      <c r="D421" s="8">
        <f t="shared" si="18"/>
        <v>6.2755905511811028</v>
      </c>
      <c r="E421" s="6">
        <f t="shared" si="19"/>
        <v>1.8366675923316238</v>
      </c>
      <c r="F421" s="6"/>
      <c r="G421" s="6"/>
      <c r="H421" s="6"/>
    </row>
    <row r="422" spans="1:8" ht="18.75" x14ac:dyDescent="0.3">
      <c r="A422" s="61">
        <v>33178</v>
      </c>
      <c r="B422">
        <v>295</v>
      </c>
      <c r="D422" s="8">
        <f t="shared" si="18"/>
        <v>1.1614173228346456</v>
      </c>
      <c r="E422" s="6">
        <f t="shared" si="19"/>
        <v>0.1496410893212832</v>
      </c>
      <c r="F422" s="6"/>
      <c r="G422" s="6"/>
      <c r="H422" s="6"/>
    </row>
    <row r="423" spans="1:8" ht="18.75" x14ac:dyDescent="0.3">
      <c r="A423" s="61">
        <v>33208</v>
      </c>
      <c r="B423">
        <v>613</v>
      </c>
      <c r="D423" s="8">
        <f t="shared" si="18"/>
        <v>2.4133858267716537</v>
      </c>
      <c r="E423" s="6">
        <f t="shared" si="19"/>
        <v>0.8810306689176749</v>
      </c>
      <c r="F423" s="6"/>
      <c r="G423" s="6"/>
      <c r="H423" s="6"/>
    </row>
    <row r="424" spans="1:8" ht="18.75" x14ac:dyDescent="0.3">
      <c r="A424" s="61">
        <v>33239</v>
      </c>
      <c r="B424">
        <v>165</v>
      </c>
      <c r="D424" s="8">
        <f t="shared" si="18"/>
        <v>0.64960629921259838</v>
      </c>
      <c r="E424" s="6">
        <f t="shared" si="19"/>
        <v>-0.43138879311795603</v>
      </c>
      <c r="F424" s="6"/>
      <c r="G424" s="6"/>
      <c r="H424" s="6"/>
    </row>
    <row r="425" spans="1:8" ht="18.75" x14ac:dyDescent="0.3">
      <c r="A425" s="61">
        <v>33270</v>
      </c>
      <c r="B425">
        <v>504</v>
      </c>
      <c r="D425" s="8">
        <f t="shared" si="18"/>
        <v>1.984251968503937</v>
      </c>
      <c r="E425" s="6">
        <f t="shared" si="19"/>
        <v>0.68524200105283206</v>
      </c>
      <c r="F425" s="6"/>
      <c r="G425" s="6"/>
      <c r="H425" s="6"/>
    </row>
    <row r="426" spans="1:8" ht="18.75" x14ac:dyDescent="0.3">
      <c r="A426" s="61">
        <v>33298</v>
      </c>
      <c r="B426">
        <v>856</v>
      </c>
      <c r="D426" s="8">
        <f t="shared" si="18"/>
        <v>3.3700787401574801</v>
      </c>
      <c r="E426" s="6">
        <f t="shared" si="19"/>
        <v>1.2149361091232054</v>
      </c>
      <c r="F426" s="6"/>
      <c r="G426" s="6"/>
      <c r="H426" s="6"/>
    </row>
    <row r="427" spans="1:8" ht="18.75" x14ac:dyDescent="0.3">
      <c r="A427" s="61">
        <v>33329</v>
      </c>
      <c r="B427">
        <v>60</v>
      </c>
      <c r="D427" s="8">
        <f t="shared" si="18"/>
        <v>0.23622047244094488</v>
      </c>
      <c r="E427" s="6">
        <f t="shared" si="19"/>
        <v>-1.442989704796436</v>
      </c>
      <c r="F427" s="6"/>
      <c r="G427" s="6"/>
      <c r="H427" s="6"/>
    </row>
    <row r="428" spans="1:8" ht="18.75" x14ac:dyDescent="0.3">
      <c r="A428" s="61">
        <v>33359</v>
      </c>
      <c r="B428">
        <v>397</v>
      </c>
      <c r="D428" s="8">
        <f t="shared" si="18"/>
        <v>1.5629921259842521</v>
      </c>
      <c r="E428" s="6">
        <f t="shared" si="19"/>
        <v>0.44660201366865387</v>
      </c>
      <c r="F428" s="6"/>
      <c r="G428" s="6"/>
      <c r="H428" s="6"/>
    </row>
    <row r="429" spans="1:8" ht="18.75" x14ac:dyDescent="0.3">
      <c r="A429" s="61">
        <v>33390</v>
      </c>
      <c r="B429">
        <v>945</v>
      </c>
      <c r="D429" s="8">
        <f t="shared" si="18"/>
        <v>3.7204724409448819</v>
      </c>
      <c r="E429" s="6">
        <f t="shared" si="19"/>
        <v>1.3138506604752063</v>
      </c>
      <c r="F429" s="6"/>
      <c r="G429" s="6"/>
      <c r="H429" s="6"/>
    </row>
    <row r="430" spans="1:8" ht="18.75" x14ac:dyDescent="0.3">
      <c r="A430" s="61">
        <v>33420</v>
      </c>
      <c r="B430">
        <v>518</v>
      </c>
      <c r="D430" s="8">
        <f t="shared" si="18"/>
        <v>2.0393700787401574</v>
      </c>
      <c r="E430" s="6">
        <f t="shared" si="19"/>
        <v>0.71264097524094649</v>
      </c>
      <c r="F430" s="6"/>
      <c r="G430" s="6"/>
      <c r="H430" s="6"/>
    </row>
    <row r="431" spans="1:8" ht="18.75" x14ac:dyDescent="0.3">
      <c r="A431" s="61">
        <v>33451</v>
      </c>
      <c r="B431">
        <v>720</v>
      </c>
      <c r="D431" s="8">
        <f t="shared" si="18"/>
        <v>2.8346456692913384</v>
      </c>
      <c r="E431" s="6">
        <f t="shared" si="19"/>
        <v>1.0419169449915644</v>
      </c>
      <c r="F431" s="6"/>
      <c r="G431" s="6"/>
      <c r="H431" s="6"/>
    </row>
    <row r="432" spans="1:8" ht="18.75" x14ac:dyDescent="0.3">
      <c r="A432" s="61">
        <v>33482</v>
      </c>
      <c r="B432">
        <v>1378</v>
      </c>
      <c r="D432" s="8">
        <f t="shared" si="18"/>
        <v>5.4251968503937009</v>
      </c>
      <c r="E432" s="6">
        <f t="shared" si="19"/>
        <v>1.6910541845550673</v>
      </c>
      <c r="F432" s="6"/>
      <c r="G432" s="6"/>
      <c r="H432" s="6"/>
    </row>
    <row r="433" spans="1:8" ht="18.75" x14ac:dyDescent="0.3">
      <c r="A433" s="61">
        <v>33512</v>
      </c>
      <c r="B433">
        <v>952</v>
      </c>
      <c r="D433" s="8">
        <f t="shared" si="18"/>
        <v>3.7480314960629921</v>
      </c>
      <c r="E433" s="6">
        <f t="shared" si="19"/>
        <v>1.3212307677728288</v>
      </c>
      <c r="F433" s="6"/>
      <c r="G433" s="6"/>
      <c r="H433" s="6"/>
    </row>
    <row r="434" spans="1:8" ht="18.75" x14ac:dyDescent="0.3">
      <c r="A434" s="61">
        <v>33543</v>
      </c>
      <c r="B434">
        <v>418</v>
      </c>
      <c r="D434" s="8">
        <f t="shared" si="18"/>
        <v>1.6456692913385826</v>
      </c>
      <c r="E434" s="6">
        <f t="shared" si="19"/>
        <v>0.49814716550621974</v>
      </c>
      <c r="F434" s="6"/>
      <c r="G434" s="6"/>
      <c r="H434" s="6"/>
    </row>
    <row r="435" spans="1:8" ht="18.75" x14ac:dyDescent="0.3">
      <c r="A435" s="61">
        <v>33573</v>
      </c>
      <c r="B435">
        <v>332</v>
      </c>
      <c r="D435" s="8">
        <f t="shared" si="18"/>
        <v>1.3070866141732282</v>
      </c>
      <c r="E435" s="6">
        <f t="shared" si="19"/>
        <v>0.26780070189795191</v>
      </c>
      <c r="F435" s="6"/>
      <c r="G435" s="6"/>
      <c r="H435" s="6"/>
    </row>
    <row r="436" spans="1:8" ht="18.75" x14ac:dyDescent="0.3">
      <c r="A436" s="61">
        <v>33604</v>
      </c>
      <c r="B436">
        <v>31</v>
      </c>
      <c r="D436" s="8">
        <f t="shared" si="18"/>
        <v>0.12204724409448819</v>
      </c>
      <c r="E436" s="6">
        <f t="shared" si="19"/>
        <v>-2.1033470625333903</v>
      </c>
      <c r="F436" s="6"/>
      <c r="G436" s="6"/>
      <c r="H436" s="6"/>
    </row>
    <row r="437" spans="1:8" ht="18.75" x14ac:dyDescent="0.3">
      <c r="A437" s="61">
        <v>33635</v>
      </c>
      <c r="B437">
        <v>448</v>
      </c>
      <c r="D437" s="8">
        <f t="shared" si="18"/>
        <v>1.7637795275590551</v>
      </c>
      <c r="E437" s="6">
        <f t="shared" si="19"/>
        <v>0.56745896539644858</v>
      </c>
      <c r="F437" s="6"/>
      <c r="G437" s="6"/>
      <c r="H437" s="6"/>
    </row>
    <row r="438" spans="1:8" ht="18.75" x14ac:dyDescent="0.3">
      <c r="A438" s="61">
        <v>33664</v>
      </c>
      <c r="B438">
        <v>742</v>
      </c>
      <c r="D438" s="8">
        <f t="shared" si="18"/>
        <v>2.9212598425196852</v>
      </c>
      <c r="E438" s="6">
        <f t="shared" si="19"/>
        <v>1.072014976148844</v>
      </c>
      <c r="F438" s="6"/>
      <c r="G438" s="6"/>
      <c r="H438" s="6"/>
    </row>
    <row r="439" spans="1:8" ht="18.75" x14ac:dyDescent="0.3">
      <c r="A439" s="61">
        <v>33695</v>
      </c>
      <c r="B439">
        <v>1439</v>
      </c>
      <c r="D439" s="8">
        <f t="shared" si="18"/>
        <v>5.6653543307086611</v>
      </c>
      <c r="E439" s="6">
        <f t="shared" si="19"/>
        <v>1.7343694398688312</v>
      </c>
      <c r="F439" s="6"/>
      <c r="G439" s="6"/>
      <c r="H439" s="6"/>
    </row>
    <row r="440" spans="1:8" ht="18.75" x14ac:dyDescent="0.3">
      <c r="A440" s="61">
        <v>33725</v>
      </c>
      <c r="B440">
        <v>1107</v>
      </c>
      <c r="D440" s="8">
        <f t="shared" si="18"/>
        <v>4.3582677165354333</v>
      </c>
      <c r="E440" s="6">
        <f t="shared" si="19"/>
        <v>1.4720746656901003</v>
      </c>
      <c r="F440" s="6"/>
      <c r="G440" s="6"/>
      <c r="H440" s="6"/>
    </row>
    <row r="441" spans="1:8" ht="18.75" x14ac:dyDescent="0.3">
      <c r="A441" s="61">
        <v>33756</v>
      </c>
      <c r="B441">
        <v>1799</v>
      </c>
      <c r="D441" s="8">
        <f t="shared" si="18"/>
        <v>7.0826771653543306</v>
      </c>
      <c r="E441" s="6">
        <f t="shared" si="19"/>
        <v>1.9576519669319965</v>
      </c>
      <c r="F441" s="6"/>
      <c r="G441" s="6"/>
      <c r="H441" s="6"/>
    </row>
    <row r="442" spans="1:8" ht="18.75" x14ac:dyDescent="0.3">
      <c r="A442" s="61">
        <v>33786</v>
      </c>
      <c r="B442">
        <v>991</v>
      </c>
      <c r="D442" s="8">
        <f t="shared" si="18"/>
        <v>3.9015748031496065</v>
      </c>
      <c r="E442" s="6">
        <f t="shared" si="19"/>
        <v>1.3613802673114515</v>
      </c>
      <c r="F442" s="6"/>
      <c r="G442" s="6"/>
      <c r="H442" s="6"/>
    </row>
    <row r="443" spans="1:8" ht="18.75" x14ac:dyDescent="0.3">
      <c r="A443" s="61">
        <v>33817</v>
      </c>
      <c r="B443">
        <v>1148</v>
      </c>
      <c r="D443" s="8">
        <f t="shared" si="18"/>
        <v>4.5196850393700787</v>
      </c>
      <c r="E443" s="6">
        <f t="shared" si="19"/>
        <v>1.5084423098609752</v>
      </c>
      <c r="F443" s="6"/>
      <c r="G443" s="6"/>
      <c r="H443" s="6"/>
    </row>
    <row r="444" spans="1:8" ht="18.75" x14ac:dyDescent="0.3">
      <c r="A444" s="61">
        <v>33848</v>
      </c>
      <c r="B444">
        <v>1629</v>
      </c>
      <c r="D444" s="8">
        <f t="shared" si="18"/>
        <v>6.4133858267716537</v>
      </c>
      <c r="E444" s="6">
        <f t="shared" si="19"/>
        <v>1.8583873415835086</v>
      </c>
      <c r="F444" s="6"/>
      <c r="G444" s="6"/>
      <c r="H444" s="6"/>
    </row>
    <row r="445" spans="1:8" ht="18.75" x14ac:dyDescent="0.3">
      <c r="A445" s="61">
        <v>33878</v>
      </c>
      <c r="B445">
        <v>988</v>
      </c>
      <c r="D445" s="8">
        <f t="shared" si="18"/>
        <v>3.8897637795275593</v>
      </c>
      <c r="E445" s="6">
        <f t="shared" si="19"/>
        <v>1.3583484307293312</v>
      </c>
      <c r="F445" s="6"/>
      <c r="G445" s="6"/>
      <c r="H445" s="6"/>
    </row>
    <row r="446" spans="1:8" ht="18.75" x14ac:dyDescent="0.3">
      <c r="A446" s="61">
        <v>33909</v>
      </c>
      <c r="B446">
        <v>253</v>
      </c>
      <c r="D446" s="8">
        <f t="shared" ref="D446:D509" si="20">B446/($C$4*10)</f>
        <v>0.99606299212598426</v>
      </c>
      <c r="E446" s="6">
        <f t="shared" ref="E446:E509" si="21">LN(D446)</f>
        <v>-3.9447782910163407E-3</v>
      </c>
      <c r="F446" s="6"/>
      <c r="G446" s="6"/>
      <c r="H446" s="6"/>
    </row>
    <row r="447" spans="1:8" ht="18.75" x14ac:dyDescent="0.3">
      <c r="A447" s="61">
        <v>33939</v>
      </c>
      <c r="B447">
        <v>250</v>
      </c>
      <c r="D447" s="8">
        <f t="shared" si="20"/>
        <v>0.98425196850393704</v>
      </c>
      <c r="E447" s="6">
        <f t="shared" si="21"/>
        <v>-1.5873349156290122E-2</v>
      </c>
      <c r="F447" s="6"/>
      <c r="G447" s="6"/>
      <c r="H447" s="6"/>
    </row>
    <row r="448" spans="1:8" ht="18.75" x14ac:dyDescent="0.3">
      <c r="A448" s="61">
        <v>33969</v>
      </c>
      <c r="B448">
        <v>107</v>
      </c>
      <c r="D448" s="8">
        <f t="shared" si="20"/>
        <v>0.42125984251968501</v>
      </c>
      <c r="E448" s="6">
        <f t="shared" si="21"/>
        <v>-0.86450543255663048</v>
      </c>
      <c r="F448" s="6"/>
      <c r="G448" s="6"/>
      <c r="H448" s="6"/>
    </row>
    <row r="449" spans="1:8" ht="18.75" x14ac:dyDescent="0.3">
      <c r="A449" s="61">
        <v>34001</v>
      </c>
      <c r="B449">
        <v>351</v>
      </c>
      <c r="D449" s="8">
        <f t="shared" si="20"/>
        <v>1.3818897637795275</v>
      </c>
      <c r="E449" s="6">
        <f t="shared" si="21"/>
        <v>0.32345195644732921</v>
      </c>
      <c r="F449" s="6"/>
      <c r="G449" s="6"/>
      <c r="H449" s="6"/>
    </row>
    <row r="450" spans="1:8" ht="18.75" x14ac:dyDescent="0.3">
      <c r="A450" s="61">
        <v>34029</v>
      </c>
      <c r="B450">
        <v>760</v>
      </c>
      <c r="D450" s="8">
        <f t="shared" si="20"/>
        <v>2.9921259842519685</v>
      </c>
      <c r="E450" s="6">
        <f t="shared" si="21"/>
        <v>1.0959841662618401</v>
      </c>
      <c r="F450" s="6"/>
      <c r="G450" s="6"/>
      <c r="H450" s="6"/>
    </row>
    <row r="451" spans="1:8" ht="18.75" x14ac:dyDescent="0.3">
      <c r="A451" s="61">
        <v>34060</v>
      </c>
      <c r="B451">
        <v>742</v>
      </c>
      <c r="D451" s="8">
        <f t="shared" si="20"/>
        <v>2.9212598425196852</v>
      </c>
      <c r="E451" s="6">
        <f t="shared" si="21"/>
        <v>1.072014976148844</v>
      </c>
      <c r="F451" s="6"/>
      <c r="G451" s="6"/>
      <c r="H451" s="6"/>
    </row>
    <row r="452" spans="1:8" ht="18.75" x14ac:dyDescent="0.3">
      <c r="A452" s="61">
        <v>34090</v>
      </c>
      <c r="B452">
        <v>952</v>
      </c>
      <c r="D452" s="8">
        <f t="shared" si="20"/>
        <v>3.7480314960629921</v>
      </c>
      <c r="E452" s="6">
        <f t="shared" si="21"/>
        <v>1.3212307677728288</v>
      </c>
      <c r="F452" s="6"/>
      <c r="G452" s="6"/>
      <c r="H452" s="6"/>
    </row>
    <row r="453" spans="1:8" ht="18.75" x14ac:dyDescent="0.3">
      <c r="A453" s="61">
        <v>34121</v>
      </c>
      <c r="B453">
        <v>534</v>
      </c>
      <c r="D453" s="8">
        <f t="shared" si="20"/>
        <v>2.1023622047244093</v>
      </c>
      <c r="E453" s="6">
        <f t="shared" si="21"/>
        <v>0.74306157194165812</v>
      </c>
      <c r="F453" s="6"/>
      <c r="G453" s="6"/>
      <c r="H453" s="6"/>
    </row>
    <row r="454" spans="1:8" ht="18.75" x14ac:dyDescent="0.3">
      <c r="A454" s="61">
        <v>34151</v>
      </c>
      <c r="B454">
        <v>1289</v>
      </c>
      <c r="D454" s="8">
        <f t="shared" si="20"/>
        <v>5.0748031496062991</v>
      </c>
      <c r="E454" s="6">
        <f t="shared" si="21"/>
        <v>1.6242877359206507</v>
      </c>
      <c r="F454" s="6"/>
      <c r="G454" s="6"/>
      <c r="H454" s="6"/>
    </row>
    <row r="455" spans="1:8" ht="18.75" x14ac:dyDescent="0.3">
      <c r="A455" s="61">
        <v>34182</v>
      </c>
      <c r="B455">
        <v>2551</v>
      </c>
      <c r="D455" s="8">
        <f t="shared" si="20"/>
        <v>10.043307086614174</v>
      </c>
      <c r="E455" s="6">
        <f t="shared" si="21"/>
        <v>2.3069064511232749</v>
      </c>
      <c r="F455" s="6"/>
      <c r="G455" s="6"/>
      <c r="H455" s="6"/>
    </row>
    <row r="456" spans="1:8" ht="18.75" x14ac:dyDescent="0.3">
      <c r="A456" s="61">
        <v>34213</v>
      </c>
      <c r="B456">
        <v>356</v>
      </c>
      <c r="D456" s="8">
        <f t="shared" si="20"/>
        <v>1.4015748031496063</v>
      </c>
      <c r="E456" s="6">
        <f t="shared" si="21"/>
        <v>0.33759646383349384</v>
      </c>
      <c r="F456" s="6"/>
      <c r="G456" s="6"/>
      <c r="H456" s="6"/>
    </row>
    <row r="457" spans="1:8" ht="18.75" x14ac:dyDescent="0.3">
      <c r="A457" s="61">
        <v>34243</v>
      </c>
      <c r="B457">
        <v>262</v>
      </c>
      <c r="D457" s="8">
        <f t="shared" si="20"/>
        <v>1.0314960629921259</v>
      </c>
      <c r="E457" s="6">
        <f t="shared" si="21"/>
        <v>3.1010236742560218E-2</v>
      </c>
      <c r="F457" s="6"/>
      <c r="G457" s="6"/>
      <c r="H457" s="6"/>
    </row>
    <row r="458" spans="1:8" ht="18.75" x14ac:dyDescent="0.3">
      <c r="A458" s="61">
        <v>34274</v>
      </c>
      <c r="B458">
        <v>832</v>
      </c>
      <c r="D458" s="8">
        <f t="shared" si="20"/>
        <v>3.2755905511811023</v>
      </c>
      <c r="E458" s="6">
        <f t="shared" si="21"/>
        <v>1.1864981738026721</v>
      </c>
      <c r="F458" s="6"/>
      <c r="G458" s="6"/>
      <c r="H458" s="6"/>
    </row>
    <row r="459" spans="1:8" ht="18.75" x14ac:dyDescent="0.3">
      <c r="A459" s="61">
        <v>34304</v>
      </c>
      <c r="B459">
        <v>659</v>
      </c>
      <c r="D459" s="8">
        <f t="shared" si="20"/>
        <v>2.5944881889763778</v>
      </c>
      <c r="E459" s="6">
        <f t="shared" si="21"/>
        <v>0.95338926748397057</v>
      </c>
      <c r="F459" s="6"/>
      <c r="G459" s="6"/>
      <c r="H459" s="6"/>
    </row>
    <row r="460" spans="1:8" ht="18.75" x14ac:dyDescent="0.3">
      <c r="A460" s="61">
        <v>34335</v>
      </c>
      <c r="B460">
        <v>96</v>
      </c>
      <c r="D460" s="8">
        <f t="shared" si="20"/>
        <v>0.37795275590551181</v>
      </c>
      <c r="E460" s="6">
        <f t="shared" si="21"/>
        <v>-0.97298607555070038</v>
      </c>
      <c r="F460" s="6"/>
      <c r="G460" s="6"/>
      <c r="H460" s="6"/>
    </row>
    <row r="461" spans="1:8" ht="18.75" x14ac:dyDescent="0.3">
      <c r="A461" s="61">
        <v>34366</v>
      </c>
      <c r="B461">
        <v>152</v>
      </c>
      <c r="D461" s="8">
        <f t="shared" si="20"/>
        <v>0.59842519685039375</v>
      </c>
      <c r="E461" s="6">
        <f t="shared" si="21"/>
        <v>-0.51345374617226014</v>
      </c>
      <c r="F461" s="6"/>
      <c r="G461" s="6"/>
      <c r="H461" s="6"/>
    </row>
    <row r="462" spans="1:8" ht="18.75" x14ac:dyDescent="0.3">
      <c r="A462" s="61">
        <v>34394</v>
      </c>
      <c r="B462">
        <v>169</v>
      </c>
      <c r="D462" s="8">
        <f t="shared" si="20"/>
        <v>0.66535433070866146</v>
      </c>
      <c r="E462" s="6">
        <f t="shared" si="21"/>
        <v>-0.40743555209546306</v>
      </c>
      <c r="F462" s="6"/>
      <c r="G462" s="6"/>
      <c r="H462" s="6"/>
    </row>
    <row r="463" spans="1:8" ht="18.75" x14ac:dyDescent="0.3">
      <c r="A463" s="61">
        <v>34425</v>
      </c>
      <c r="B463">
        <v>190</v>
      </c>
      <c r="D463" s="8">
        <f t="shared" si="20"/>
        <v>0.74803149606299213</v>
      </c>
      <c r="E463" s="6">
        <f t="shared" si="21"/>
        <v>-0.29031019485805043</v>
      </c>
      <c r="F463" s="6"/>
      <c r="G463" s="6"/>
      <c r="H463" s="6"/>
    </row>
    <row r="464" spans="1:8" ht="18.75" x14ac:dyDescent="0.3">
      <c r="A464" s="61">
        <v>34455</v>
      </c>
      <c r="B464">
        <v>371</v>
      </c>
      <c r="D464" s="8">
        <f t="shared" si="20"/>
        <v>1.4606299212598426</v>
      </c>
      <c r="E464" s="6">
        <f t="shared" si="21"/>
        <v>0.3788677955888986</v>
      </c>
      <c r="F464" s="6"/>
      <c r="G464" s="6"/>
      <c r="H464" s="6"/>
    </row>
    <row r="465" spans="1:8" ht="18.75" x14ac:dyDescent="0.3">
      <c r="A465" s="61">
        <v>34486</v>
      </c>
      <c r="B465">
        <v>699</v>
      </c>
      <c r="D465" s="8">
        <f t="shared" si="20"/>
        <v>2.7519685039370079</v>
      </c>
      <c r="E465" s="6">
        <f t="shared" si="21"/>
        <v>1.0123164752152736</v>
      </c>
      <c r="F465" s="6"/>
      <c r="G465" s="6"/>
      <c r="H465" s="6"/>
    </row>
    <row r="466" spans="1:8" ht="18.75" x14ac:dyDescent="0.3">
      <c r="A466" s="61">
        <v>34516</v>
      </c>
      <c r="B466">
        <v>1215</v>
      </c>
      <c r="D466" s="8">
        <f t="shared" si="20"/>
        <v>4.7834645669291342</v>
      </c>
      <c r="E466" s="6">
        <f t="shared" si="21"/>
        <v>1.5651650887561124</v>
      </c>
      <c r="F466" s="6"/>
      <c r="G466" s="6"/>
      <c r="H466" s="6"/>
    </row>
    <row r="467" spans="1:8" ht="18.75" x14ac:dyDescent="0.3">
      <c r="A467" s="61">
        <v>34547</v>
      </c>
      <c r="B467">
        <v>775</v>
      </c>
      <c r="D467" s="8">
        <f t="shared" si="20"/>
        <v>3.0511811023622046</v>
      </c>
      <c r="E467" s="6">
        <f t="shared" si="21"/>
        <v>1.1155287623348105</v>
      </c>
      <c r="F467" s="6"/>
      <c r="G467" s="6"/>
      <c r="H467" s="6"/>
    </row>
    <row r="468" spans="1:8" ht="18.75" x14ac:dyDescent="0.3">
      <c r="A468" s="61">
        <v>34578</v>
      </c>
      <c r="B468">
        <v>736</v>
      </c>
      <c r="D468" s="8">
        <f t="shared" si="20"/>
        <v>2.8976377952755907</v>
      </c>
      <c r="E468" s="6">
        <f t="shared" si="21"/>
        <v>1.0638958517103396</v>
      </c>
      <c r="F468" s="6"/>
      <c r="G468" s="6"/>
      <c r="H468" s="6"/>
    </row>
    <row r="469" spans="1:8" ht="18.75" x14ac:dyDescent="0.3">
      <c r="A469" s="61">
        <v>34608</v>
      </c>
      <c r="B469">
        <v>150</v>
      </c>
      <c r="D469" s="8">
        <f t="shared" si="20"/>
        <v>0.59055118110236215</v>
      </c>
      <c r="E469" s="6">
        <f t="shared" si="21"/>
        <v>-0.52669897292228096</v>
      </c>
      <c r="F469" s="6"/>
      <c r="G469" s="6"/>
      <c r="H469" s="6"/>
    </row>
    <row r="470" spans="1:8" ht="18.75" x14ac:dyDescent="0.3">
      <c r="A470" s="61">
        <v>34639</v>
      </c>
      <c r="B470">
        <v>860</v>
      </c>
      <c r="D470" s="8">
        <f t="shared" si="20"/>
        <v>3.3858267716535435</v>
      </c>
      <c r="E470" s="6">
        <f t="shared" si="21"/>
        <v>1.2195981222290169</v>
      </c>
      <c r="F470" s="6"/>
      <c r="G470" s="6"/>
      <c r="H470" s="6"/>
    </row>
    <row r="471" spans="1:8" ht="18.75" x14ac:dyDescent="0.3">
      <c r="A471" s="61">
        <v>34669</v>
      </c>
      <c r="B471">
        <v>214</v>
      </c>
      <c r="D471" s="8">
        <f t="shared" si="20"/>
        <v>0.84251968503937003</v>
      </c>
      <c r="E471" s="6">
        <f t="shared" si="21"/>
        <v>-0.17135825199668517</v>
      </c>
      <c r="F471" s="6"/>
      <c r="G471" s="6"/>
      <c r="H471" s="6"/>
    </row>
    <row r="472" spans="1:8" ht="18.75" x14ac:dyDescent="0.3">
      <c r="A472" s="61">
        <v>34700</v>
      </c>
      <c r="B472">
        <v>332</v>
      </c>
      <c r="D472" s="8">
        <f t="shared" si="20"/>
        <v>1.3070866141732282</v>
      </c>
      <c r="E472" s="6">
        <f t="shared" si="21"/>
        <v>0.26780070189795191</v>
      </c>
      <c r="F472" s="6"/>
      <c r="G472" s="6"/>
      <c r="H472" s="6"/>
    </row>
    <row r="473" spans="1:8" ht="18.75" x14ac:dyDescent="0.3">
      <c r="A473" s="61">
        <v>34731</v>
      </c>
      <c r="B473">
        <v>268</v>
      </c>
      <c r="D473" s="8">
        <f t="shared" si="20"/>
        <v>1.0551181102362204</v>
      </c>
      <c r="E473" s="6">
        <f t="shared" si="21"/>
        <v>5.3652713492320002E-2</v>
      </c>
      <c r="F473" s="6"/>
      <c r="G473" s="6"/>
      <c r="H473" s="6"/>
    </row>
    <row r="474" spans="1:8" ht="18.75" x14ac:dyDescent="0.3">
      <c r="A474" s="61">
        <v>34759</v>
      </c>
      <c r="B474">
        <v>96</v>
      </c>
      <c r="D474" s="8">
        <f t="shared" si="20"/>
        <v>0.37795275590551181</v>
      </c>
      <c r="E474" s="6">
        <f t="shared" si="21"/>
        <v>-0.97298607555070038</v>
      </c>
      <c r="F474" s="6"/>
      <c r="G474" s="6"/>
      <c r="H474" s="6"/>
    </row>
    <row r="475" spans="1:8" ht="18.75" x14ac:dyDescent="0.3">
      <c r="A475" s="61">
        <v>34790</v>
      </c>
      <c r="B475">
        <v>495</v>
      </c>
      <c r="D475" s="8">
        <f t="shared" si="20"/>
        <v>1.9488188976377954</v>
      </c>
      <c r="E475" s="6">
        <f t="shared" si="21"/>
        <v>0.66722349555015381</v>
      </c>
      <c r="F475" s="6"/>
      <c r="G475" s="6"/>
      <c r="H475" s="6"/>
    </row>
    <row r="476" spans="1:8" ht="18.75" x14ac:dyDescent="0.3">
      <c r="A476" s="61">
        <v>34820</v>
      </c>
      <c r="B476">
        <v>921</v>
      </c>
      <c r="D476" s="8">
        <f t="shared" si="20"/>
        <v>3.6259842519685042</v>
      </c>
      <c r="E476" s="6">
        <f t="shared" si="21"/>
        <v>1.2881257692367702</v>
      </c>
      <c r="F476" s="6"/>
      <c r="G476" s="6"/>
      <c r="H476" s="6"/>
    </row>
    <row r="477" spans="1:8" ht="18.75" x14ac:dyDescent="0.3">
      <c r="A477" s="61">
        <v>34851</v>
      </c>
      <c r="B477">
        <v>565</v>
      </c>
      <c r="D477" s="8">
        <f t="shared" si="20"/>
        <v>2.2244094488188977</v>
      </c>
      <c r="E477" s="6">
        <f t="shared" si="21"/>
        <v>0.79949146412790439</v>
      </c>
      <c r="F477" s="6"/>
      <c r="G477" s="6"/>
      <c r="H477" s="6"/>
    </row>
    <row r="478" spans="1:8" ht="18.75" x14ac:dyDescent="0.3">
      <c r="A478" s="61">
        <v>34881</v>
      </c>
      <c r="B478">
        <v>928</v>
      </c>
      <c r="D478" s="8">
        <f t="shared" si="20"/>
        <v>3.6535433070866143</v>
      </c>
      <c r="E478" s="6">
        <f t="shared" si="21"/>
        <v>1.2956974657676641</v>
      </c>
      <c r="F478" s="6"/>
      <c r="G478" s="6"/>
      <c r="H478" s="6"/>
    </row>
    <row r="479" spans="1:8" ht="18.75" x14ac:dyDescent="0.3">
      <c r="A479" s="61">
        <v>34912</v>
      </c>
      <c r="B479">
        <v>1659</v>
      </c>
      <c r="D479" s="8">
        <f t="shared" si="20"/>
        <v>6.5314960629921259</v>
      </c>
      <c r="E479" s="6">
        <f t="shared" si="21"/>
        <v>1.8766360231719079</v>
      </c>
      <c r="F479" s="6"/>
      <c r="G479" s="6"/>
      <c r="H479" s="6"/>
    </row>
    <row r="480" spans="1:8" ht="18.75" x14ac:dyDescent="0.3">
      <c r="A480" s="61">
        <v>34943</v>
      </c>
      <c r="B480">
        <v>1375</v>
      </c>
      <c r="D480" s="8">
        <f t="shared" si="20"/>
        <v>5.4133858267716537</v>
      </c>
      <c r="E480" s="6">
        <f t="shared" si="21"/>
        <v>1.6888747430821351</v>
      </c>
      <c r="F480" s="6"/>
      <c r="G480" s="6"/>
      <c r="H480" s="6"/>
    </row>
    <row r="481" spans="1:8" ht="18.75" x14ac:dyDescent="0.3">
      <c r="A481" s="61">
        <v>34973</v>
      </c>
      <c r="B481">
        <v>579</v>
      </c>
      <c r="D481" s="8">
        <f t="shared" si="20"/>
        <v>2.2795275590551181</v>
      </c>
      <c r="E481" s="6">
        <f t="shared" si="21"/>
        <v>0.82396821055445868</v>
      </c>
      <c r="F481" s="6"/>
      <c r="G481" s="6"/>
      <c r="H481" s="6"/>
    </row>
    <row r="482" spans="1:8" ht="18.75" x14ac:dyDescent="0.3">
      <c r="A482" s="61">
        <v>35004</v>
      </c>
      <c r="B482">
        <v>49</v>
      </c>
      <c r="D482" s="8">
        <f t="shared" si="20"/>
        <v>0.19291338582677164</v>
      </c>
      <c r="E482" s="6">
        <f t="shared" si="21"/>
        <v>-1.6455139689079101</v>
      </c>
      <c r="F482" s="6"/>
      <c r="G482" s="6"/>
      <c r="H482" s="6"/>
    </row>
    <row r="483" spans="1:8" ht="18.75" x14ac:dyDescent="0.3">
      <c r="A483" s="61">
        <v>35034</v>
      </c>
      <c r="B483">
        <v>148</v>
      </c>
      <c r="D483" s="8">
        <f t="shared" si="20"/>
        <v>0.58267716535433067</v>
      </c>
      <c r="E483" s="6">
        <f t="shared" si="21"/>
        <v>-0.54012199325442156</v>
      </c>
      <c r="F483" s="6"/>
      <c r="G483" s="6"/>
      <c r="H483" s="6"/>
    </row>
    <row r="484" spans="1:8" ht="18.75" x14ac:dyDescent="0.3">
      <c r="A484" s="61">
        <v>35065</v>
      </c>
      <c r="B484">
        <v>364</v>
      </c>
      <c r="D484" s="8">
        <f t="shared" si="20"/>
        <v>1.4330708661417322</v>
      </c>
      <c r="E484" s="6">
        <f t="shared" si="21"/>
        <v>0.35981960061820401</v>
      </c>
      <c r="F484" s="6"/>
      <c r="G484" s="6"/>
      <c r="H484" s="6"/>
    </row>
    <row r="485" spans="1:8" ht="18.75" x14ac:dyDescent="0.3">
      <c r="A485" s="61">
        <v>35096</v>
      </c>
      <c r="B485">
        <v>227</v>
      </c>
      <c r="D485" s="8">
        <f t="shared" si="20"/>
        <v>0.89370078740157477</v>
      </c>
      <c r="E485" s="6">
        <f t="shared" si="21"/>
        <v>-0.11238424953713394</v>
      </c>
      <c r="F485" s="6"/>
      <c r="G485" s="6"/>
      <c r="H485" s="6"/>
    </row>
    <row r="486" spans="1:8" ht="18.75" x14ac:dyDescent="0.3">
      <c r="A486" s="61">
        <v>35125</v>
      </c>
      <c r="B486">
        <v>1480</v>
      </c>
      <c r="D486" s="8">
        <f t="shared" si="20"/>
        <v>5.8267716535433074</v>
      </c>
      <c r="E486" s="6">
        <f t="shared" si="21"/>
        <v>1.7624630997396242</v>
      </c>
      <c r="F486" s="6"/>
      <c r="G486" s="6"/>
      <c r="H486" s="6"/>
    </row>
    <row r="487" spans="1:8" ht="18.75" x14ac:dyDescent="0.3">
      <c r="A487" s="61">
        <v>35156</v>
      </c>
      <c r="B487">
        <v>872</v>
      </c>
      <c r="D487" s="8">
        <f t="shared" si="20"/>
        <v>3.4330708661417324</v>
      </c>
      <c r="E487" s="6">
        <f t="shared" si="21"/>
        <v>1.233455156890443</v>
      </c>
      <c r="F487" s="6"/>
      <c r="G487" s="6"/>
      <c r="H487" s="6"/>
    </row>
    <row r="488" spans="1:8" ht="18.75" x14ac:dyDescent="0.3">
      <c r="A488" s="61">
        <v>35186</v>
      </c>
      <c r="B488">
        <v>1108</v>
      </c>
      <c r="D488" s="8">
        <f t="shared" si="20"/>
        <v>4.3622047244094491</v>
      </c>
      <c r="E488" s="6">
        <f t="shared" si="21"/>
        <v>1.4729776002886925</v>
      </c>
      <c r="F488" s="6"/>
      <c r="G488" s="6"/>
      <c r="H488" s="6"/>
    </row>
    <row r="489" spans="1:8" ht="18.75" x14ac:dyDescent="0.3">
      <c r="A489" s="61">
        <v>35217</v>
      </c>
      <c r="B489">
        <v>2417</v>
      </c>
      <c r="D489" s="8">
        <f t="shared" si="20"/>
        <v>9.515748031496063</v>
      </c>
      <c r="E489" s="6">
        <f t="shared" si="21"/>
        <v>2.2529481136849463</v>
      </c>
      <c r="F489" s="6"/>
      <c r="G489" s="6"/>
      <c r="H489" s="6"/>
    </row>
    <row r="490" spans="1:8" ht="18.75" x14ac:dyDescent="0.3">
      <c r="A490" s="61">
        <v>35247</v>
      </c>
      <c r="B490">
        <v>2222</v>
      </c>
      <c r="D490" s="8">
        <f t="shared" si="20"/>
        <v>8.7480314960629926</v>
      </c>
      <c r="E490" s="6">
        <f t="shared" si="21"/>
        <v>2.1688287031810387</v>
      </c>
      <c r="F490" s="6"/>
      <c r="G490" s="6"/>
      <c r="H490" s="6"/>
    </row>
    <row r="491" spans="1:8" ht="18.75" x14ac:dyDescent="0.3">
      <c r="A491" s="61">
        <v>35278</v>
      </c>
      <c r="B491">
        <v>466</v>
      </c>
      <c r="D491" s="8">
        <f t="shared" si="20"/>
        <v>1.8346456692913387</v>
      </c>
      <c r="E491" s="6">
        <f t="shared" si="21"/>
        <v>0.6068513671071093</v>
      </c>
      <c r="F491" s="6"/>
      <c r="G491" s="6"/>
      <c r="H491" s="6"/>
    </row>
    <row r="492" spans="1:8" ht="18.75" x14ac:dyDescent="0.3">
      <c r="A492" s="61">
        <v>35309</v>
      </c>
      <c r="B492">
        <v>355</v>
      </c>
      <c r="D492" s="8">
        <f t="shared" si="20"/>
        <v>1.3976377952755905</v>
      </c>
      <c r="E492" s="6">
        <f t="shared" si="21"/>
        <v>0.3347835224568792</v>
      </c>
      <c r="F492" s="6"/>
      <c r="G492" s="6"/>
      <c r="H492" s="6"/>
    </row>
    <row r="493" spans="1:8" ht="18.75" x14ac:dyDescent="0.3">
      <c r="A493" s="61">
        <v>35339</v>
      </c>
      <c r="B493">
        <v>458</v>
      </c>
      <c r="D493" s="8">
        <f t="shared" si="20"/>
        <v>1.8031496062992125</v>
      </c>
      <c r="E493" s="6">
        <f t="shared" si="21"/>
        <v>0.58953491709564831</v>
      </c>
      <c r="F493" s="6"/>
      <c r="G493" s="6"/>
      <c r="H493" s="6"/>
    </row>
    <row r="494" spans="1:8" ht="18.75" x14ac:dyDescent="0.3">
      <c r="A494" s="61">
        <v>35370</v>
      </c>
      <c r="B494">
        <v>640</v>
      </c>
      <c r="D494" s="8">
        <f t="shared" si="20"/>
        <v>2.5196850393700787</v>
      </c>
      <c r="E494" s="6">
        <f t="shared" si="21"/>
        <v>0.92413390933518091</v>
      </c>
      <c r="F494" s="6"/>
      <c r="G494" s="6"/>
      <c r="H494" s="6"/>
    </row>
    <row r="495" spans="1:8" ht="18.75" x14ac:dyDescent="0.3">
      <c r="A495" s="61">
        <v>35400</v>
      </c>
      <c r="B495">
        <v>556</v>
      </c>
      <c r="D495" s="8">
        <f t="shared" si="20"/>
        <v>2.188976377952756</v>
      </c>
      <c r="E495" s="6">
        <f t="shared" si="21"/>
        <v>0.7834340272320458</v>
      </c>
      <c r="F495" s="6"/>
      <c r="G495" s="6"/>
      <c r="H495" s="6"/>
    </row>
    <row r="496" spans="1:8" ht="18.75" x14ac:dyDescent="0.3">
      <c r="A496" s="61">
        <v>35431</v>
      </c>
      <c r="B496">
        <v>242</v>
      </c>
      <c r="D496" s="8">
        <f t="shared" si="20"/>
        <v>0.952755905511811</v>
      </c>
      <c r="E496" s="6">
        <f t="shared" si="21"/>
        <v>-4.8396540861850211E-2</v>
      </c>
      <c r="F496" s="6"/>
      <c r="G496" s="6"/>
      <c r="H496" s="6"/>
    </row>
    <row r="497" spans="1:8" ht="18.75" x14ac:dyDescent="0.3">
      <c r="A497" s="61">
        <v>35462</v>
      </c>
      <c r="B497">
        <v>43</v>
      </c>
      <c r="D497" s="8">
        <f t="shared" si="20"/>
        <v>0.16929133858267717</v>
      </c>
      <c r="E497" s="6">
        <f t="shared" si="21"/>
        <v>-1.7761341513249742</v>
      </c>
      <c r="F497" s="6"/>
      <c r="G497" s="6"/>
      <c r="H497" s="6"/>
    </row>
    <row r="498" spans="1:8" ht="18.75" x14ac:dyDescent="0.3">
      <c r="A498" s="61">
        <v>35490</v>
      </c>
      <c r="B498">
        <v>992</v>
      </c>
      <c r="D498" s="8">
        <f t="shared" si="20"/>
        <v>3.9055118110236222</v>
      </c>
      <c r="E498" s="6">
        <f t="shared" si="21"/>
        <v>1.3623888402663362</v>
      </c>
      <c r="F498" s="6"/>
      <c r="G498" s="6"/>
      <c r="H498" s="6"/>
    </row>
    <row r="499" spans="1:8" ht="18.75" x14ac:dyDescent="0.3">
      <c r="A499" s="61">
        <v>35521</v>
      </c>
      <c r="B499">
        <v>1914</v>
      </c>
      <c r="D499" s="8">
        <f t="shared" si="20"/>
        <v>7.5354330708661417</v>
      </c>
      <c r="E499" s="6">
        <f t="shared" si="21"/>
        <v>2.0196163049943632</v>
      </c>
      <c r="F499" s="6"/>
      <c r="G499" s="6"/>
      <c r="H499" s="6"/>
    </row>
    <row r="500" spans="1:8" ht="18.75" x14ac:dyDescent="0.3">
      <c r="A500" s="61">
        <v>35551</v>
      </c>
      <c r="B500">
        <v>2004</v>
      </c>
      <c r="D500" s="8">
        <f t="shared" si="20"/>
        <v>7.8897637795275593</v>
      </c>
      <c r="E500" s="6">
        <f t="shared" si="21"/>
        <v>2.0655661951862188</v>
      </c>
      <c r="F500" s="6"/>
      <c r="G500" s="6"/>
      <c r="H500" s="6"/>
    </row>
    <row r="501" spans="1:8" ht="18.75" x14ac:dyDescent="0.3">
      <c r="A501" s="61">
        <v>35582</v>
      </c>
      <c r="B501">
        <v>730</v>
      </c>
      <c r="D501" s="8">
        <f t="shared" si="20"/>
        <v>2.8740157480314958</v>
      </c>
      <c r="E501" s="6">
        <f t="shared" si="21"/>
        <v>1.0557102671239003</v>
      </c>
      <c r="F501" s="6"/>
      <c r="G501" s="6"/>
      <c r="H501" s="6"/>
    </row>
    <row r="502" spans="1:8" ht="18.75" x14ac:dyDescent="0.3">
      <c r="A502" s="61">
        <v>35612</v>
      </c>
      <c r="B502">
        <v>289</v>
      </c>
      <c r="D502" s="8">
        <f t="shared" si="20"/>
        <v>1.1377952755905512</v>
      </c>
      <c r="E502" s="6">
        <f t="shared" si="21"/>
        <v>0.12909242109389557</v>
      </c>
      <c r="F502" s="6"/>
      <c r="G502" s="6"/>
      <c r="H502" s="6"/>
    </row>
    <row r="503" spans="1:8" ht="18.75" x14ac:dyDescent="0.3">
      <c r="A503" s="61">
        <v>35643</v>
      </c>
      <c r="B503">
        <v>928</v>
      </c>
      <c r="D503" s="8">
        <f t="shared" si="20"/>
        <v>3.6535433070866143</v>
      </c>
      <c r="E503" s="6">
        <f t="shared" si="21"/>
        <v>1.2956974657676641</v>
      </c>
      <c r="F503" s="6"/>
      <c r="G503" s="6"/>
      <c r="H503" s="6"/>
    </row>
    <row r="504" spans="1:8" ht="18.75" x14ac:dyDescent="0.3">
      <c r="A504" s="61">
        <v>35674</v>
      </c>
      <c r="B504">
        <v>231</v>
      </c>
      <c r="D504" s="8">
        <f t="shared" si="20"/>
        <v>0.90944881889763785</v>
      </c>
      <c r="E504" s="6">
        <f t="shared" si="21"/>
        <v>-9.4916556496742993E-2</v>
      </c>
      <c r="F504" s="6"/>
      <c r="G504" s="6"/>
      <c r="H504" s="6"/>
    </row>
    <row r="505" spans="1:8" ht="18.75" x14ac:dyDescent="0.3">
      <c r="A505" s="61">
        <v>35704</v>
      </c>
      <c r="B505">
        <v>1262</v>
      </c>
      <c r="D505" s="8">
        <f t="shared" si="20"/>
        <v>4.9685039370078741</v>
      </c>
      <c r="E505" s="6">
        <f t="shared" si="21"/>
        <v>1.603118776082622</v>
      </c>
      <c r="F505" s="6"/>
      <c r="G505" s="6"/>
      <c r="H505" s="6"/>
    </row>
    <row r="506" spans="1:8" ht="18.75" x14ac:dyDescent="0.3">
      <c r="A506" s="61">
        <v>35735</v>
      </c>
      <c r="B506">
        <v>919</v>
      </c>
      <c r="D506" s="8">
        <f t="shared" si="20"/>
        <v>3.6181102362204722</v>
      </c>
      <c r="E506" s="6">
        <f t="shared" si="21"/>
        <v>1.2859518553371505</v>
      </c>
      <c r="F506" s="6"/>
      <c r="G506" s="6"/>
      <c r="H506" s="6"/>
    </row>
    <row r="507" spans="1:8" ht="18.75" x14ac:dyDescent="0.3">
      <c r="A507" s="61">
        <v>35765</v>
      </c>
      <c r="B507">
        <v>560</v>
      </c>
      <c r="D507" s="8">
        <f t="shared" si="20"/>
        <v>2.204724409448819</v>
      </c>
      <c r="E507" s="6">
        <f t="shared" si="21"/>
        <v>0.7906025167106584</v>
      </c>
      <c r="F507" s="6"/>
      <c r="G507" s="6"/>
      <c r="H507" s="6"/>
    </row>
    <row r="508" spans="1:8" ht="18.75" x14ac:dyDescent="0.3">
      <c r="A508" s="61">
        <v>35796</v>
      </c>
      <c r="B508">
        <v>247</v>
      </c>
      <c r="D508" s="8">
        <f t="shared" si="20"/>
        <v>0.97244094488188981</v>
      </c>
      <c r="E508" s="6">
        <f t="shared" si="21"/>
        <v>-2.7945930390559336E-2</v>
      </c>
      <c r="F508" s="6"/>
      <c r="G508" s="6"/>
      <c r="H508" s="6"/>
    </row>
    <row r="509" spans="1:8" ht="18.75" x14ac:dyDescent="0.3">
      <c r="A509" s="61">
        <v>35827</v>
      </c>
      <c r="B509">
        <v>540</v>
      </c>
      <c r="D509" s="8">
        <f t="shared" si="20"/>
        <v>2.1259842519685042</v>
      </c>
      <c r="E509" s="6">
        <f t="shared" si="21"/>
        <v>0.75423487253978361</v>
      </c>
      <c r="F509" s="6"/>
      <c r="G509" s="6"/>
      <c r="H509" s="6"/>
    </row>
    <row r="510" spans="1:8" ht="18.75" x14ac:dyDescent="0.3">
      <c r="A510" s="61">
        <v>35855</v>
      </c>
      <c r="B510">
        <v>540</v>
      </c>
      <c r="D510" s="8">
        <f t="shared" ref="D510:D573" si="22">B510/($C$4*10)</f>
        <v>2.1259842519685042</v>
      </c>
      <c r="E510" s="6">
        <f t="shared" ref="E510:E573" si="23">LN(D510)</f>
        <v>0.75423487253978361</v>
      </c>
      <c r="F510" s="6"/>
      <c r="G510" s="6"/>
      <c r="H510" s="6"/>
    </row>
    <row r="511" spans="1:8" ht="18.75" x14ac:dyDescent="0.3">
      <c r="A511" s="61">
        <v>35886</v>
      </c>
      <c r="B511">
        <v>1014</v>
      </c>
      <c r="D511" s="8">
        <f t="shared" si="22"/>
        <v>3.9921259842519685</v>
      </c>
      <c r="E511" s="6">
        <f t="shared" si="23"/>
        <v>1.3843239171325918</v>
      </c>
      <c r="F511" s="6"/>
      <c r="G511" s="6"/>
      <c r="H511" s="6"/>
    </row>
    <row r="512" spans="1:8" ht="18.75" x14ac:dyDescent="0.3">
      <c r="A512" s="61">
        <v>35916</v>
      </c>
      <c r="B512">
        <v>369</v>
      </c>
      <c r="D512" s="8">
        <f t="shared" si="22"/>
        <v>1.4527559055118111</v>
      </c>
      <c r="E512" s="6">
        <f t="shared" si="23"/>
        <v>0.37346237702199064</v>
      </c>
      <c r="F512" s="6"/>
      <c r="G512" s="6"/>
      <c r="H512" s="6"/>
    </row>
    <row r="513" spans="1:8" ht="18.75" x14ac:dyDescent="0.3">
      <c r="A513" s="61">
        <v>35947</v>
      </c>
      <c r="B513">
        <v>259</v>
      </c>
      <c r="D513" s="8">
        <f t="shared" si="22"/>
        <v>1.0196850393700787</v>
      </c>
      <c r="E513" s="6">
        <f t="shared" si="23"/>
        <v>1.9493794681001132E-2</v>
      </c>
      <c r="F513" s="6"/>
      <c r="G513" s="6"/>
      <c r="H513" s="6"/>
    </row>
    <row r="514" spans="1:8" ht="18.75" x14ac:dyDescent="0.3">
      <c r="A514" s="61">
        <v>35977</v>
      </c>
      <c r="B514">
        <v>1970</v>
      </c>
      <c r="D514" s="8">
        <f t="shared" si="22"/>
        <v>7.7559055118110241</v>
      </c>
      <c r="E514" s="6">
        <f t="shared" si="23"/>
        <v>2.0484545547134978</v>
      </c>
      <c r="F514" s="6"/>
      <c r="G514" s="6"/>
      <c r="H514" s="6"/>
    </row>
    <row r="515" spans="1:8" ht="18.75" x14ac:dyDescent="0.3">
      <c r="A515" s="61">
        <v>36008</v>
      </c>
      <c r="B515">
        <v>353</v>
      </c>
      <c r="D515" s="8">
        <f t="shared" si="22"/>
        <v>1.389763779527559</v>
      </c>
      <c r="E515" s="6">
        <f t="shared" si="23"/>
        <v>0.32913378991476017</v>
      </c>
      <c r="F515" s="6"/>
      <c r="G515" s="6"/>
      <c r="H515" s="6"/>
    </row>
    <row r="516" spans="1:8" ht="18.75" x14ac:dyDescent="0.3">
      <c r="A516" s="61">
        <v>36039</v>
      </c>
      <c r="B516">
        <v>1266</v>
      </c>
      <c r="D516" s="8">
        <f t="shared" si="22"/>
        <v>4.984251968503937</v>
      </c>
      <c r="E516" s="6">
        <f t="shared" si="23"/>
        <v>1.606283335685585</v>
      </c>
      <c r="F516" s="6"/>
      <c r="G516" s="6"/>
      <c r="H516" s="6"/>
    </row>
    <row r="517" spans="1:8" ht="18.75" x14ac:dyDescent="0.3">
      <c r="A517" s="61">
        <v>36069</v>
      </c>
      <c r="B517">
        <v>129</v>
      </c>
      <c r="D517" s="8">
        <f t="shared" si="22"/>
        <v>0.50787401574803148</v>
      </c>
      <c r="E517" s="6">
        <f t="shared" si="23"/>
        <v>-0.67752186265686454</v>
      </c>
      <c r="F517" s="6"/>
      <c r="G517" s="6"/>
      <c r="H517" s="6"/>
    </row>
    <row r="518" spans="1:8" ht="18.75" x14ac:dyDescent="0.3">
      <c r="A518" s="61">
        <v>36100</v>
      </c>
      <c r="B518">
        <v>1322</v>
      </c>
      <c r="D518" s="8">
        <f t="shared" si="22"/>
        <v>5.2047244094488185</v>
      </c>
      <c r="E518" s="6">
        <f t="shared" si="23"/>
        <v>1.6495667533930949</v>
      </c>
      <c r="F518" s="6"/>
      <c r="G518" s="6"/>
      <c r="H518" s="6"/>
    </row>
    <row r="519" spans="1:8" ht="18.75" x14ac:dyDescent="0.3">
      <c r="A519" s="61">
        <v>36130</v>
      </c>
      <c r="B519">
        <v>504</v>
      </c>
      <c r="D519" s="8">
        <f t="shared" si="22"/>
        <v>1.984251968503937</v>
      </c>
      <c r="E519" s="6">
        <f t="shared" si="23"/>
        <v>0.68524200105283206</v>
      </c>
      <c r="F519" s="6"/>
      <c r="G519" s="6"/>
      <c r="H519" s="6"/>
    </row>
    <row r="520" spans="1:8" ht="18.75" x14ac:dyDescent="0.3">
      <c r="A520" s="61">
        <v>36161</v>
      </c>
      <c r="B520">
        <v>404</v>
      </c>
      <c r="D520" s="8">
        <f t="shared" si="22"/>
        <v>1.5905511811023623</v>
      </c>
      <c r="E520" s="6">
        <f t="shared" si="23"/>
        <v>0.46408061094261355</v>
      </c>
      <c r="F520" s="6"/>
      <c r="G520" s="6"/>
      <c r="H520" s="6"/>
    </row>
    <row r="521" spans="1:8" ht="18.75" x14ac:dyDescent="0.3">
      <c r="A521" s="61">
        <v>36192</v>
      </c>
      <c r="B521">
        <v>389</v>
      </c>
      <c r="D521" s="8">
        <f t="shared" si="22"/>
        <v>1.5314960629921259</v>
      </c>
      <c r="E521" s="6">
        <f t="shared" si="23"/>
        <v>0.42624507659990968</v>
      </c>
      <c r="F521" s="6"/>
      <c r="G521" s="6"/>
      <c r="H521" s="6"/>
    </row>
    <row r="522" spans="1:8" ht="18.75" x14ac:dyDescent="0.3">
      <c r="A522" s="61">
        <v>36220</v>
      </c>
      <c r="B522">
        <v>818</v>
      </c>
      <c r="D522" s="8">
        <f t="shared" si="22"/>
        <v>3.2204724409448819</v>
      </c>
      <c r="E522" s="6">
        <f t="shared" si="23"/>
        <v>1.1695280695842105</v>
      </c>
      <c r="F522" s="6"/>
      <c r="G522" s="6"/>
      <c r="H522" s="6"/>
    </row>
    <row r="523" spans="1:8" ht="18.75" x14ac:dyDescent="0.3">
      <c r="A523" s="61">
        <v>36251</v>
      </c>
      <c r="B523">
        <v>753</v>
      </c>
      <c r="D523" s="8">
        <f t="shared" si="22"/>
        <v>2.9645669291338583</v>
      </c>
      <c r="E523" s="6">
        <f t="shared" si="23"/>
        <v>1.0867309607813571</v>
      </c>
      <c r="F523" s="6"/>
      <c r="G523" s="6"/>
      <c r="H523" s="6"/>
    </row>
    <row r="524" spans="1:8" ht="18.75" x14ac:dyDescent="0.3">
      <c r="A524" s="61">
        <v>36281</v>
      </c>
      <c r="B524">
        <v>1909</v>
      </c>
      <c r="D524" s="8">
        <f t="shared" si="22"/>
        <v>7.515748031496063</v>
      </c>
      <c r="E524" s="6">
        <f t="shared" si="23"/>
        <v>2.0170005567072109</v>
      </c>
      <c r="F524" s="6"/>
      <c r="G524" s="6"/>
      <c r="H524" s="6"/>
    </row>
    <row r="525" spans="1:8" ht="18.75" x14ac:dyDescent="0.3">
      <c r="A525" s="61">
        <v>36312</v>
      </c>
      <c r="B525">
        <v>1951</v>
      </c>
      <c r="D525" s="8">
        <f t="shared" si="22"/>
        <v>7.6811023622047241</v>
      </c>
      <c r="E525" s="6">
        <f t="shared" si="23"/>
        <v>2.0387630736045748</v>
      </c>
      <c r="F525" s="6"/>
      <c r="G525" s="6"/>
      <c r="H525" s="6"/>
    </row>
    <row r="526" spans="1:8" ht="18.75" x14ac:dyDescent="0.3">
      <c r="A526" s="61">
        <v>36342</v>
      </c>
      <c r="B526">
        <v>2478</v>
      </c>
      <c r="D526" s="8">
        <f t="shared" si="22"/>
        <v>9.7559055118110241</v>
      </c>
      <c r="E526" s="6">
        <f t="shared" si="23"/>
        <v>2.2778727951705511</v>
      </c>
      <c r="F526" s="6"/>
      <c r="G526" s="6"/>
      <c r="H526" s="6"/>
    </row>
    <row r="527" spans="1:8" ht="18.75" x14ac:dyDescent="0.3">
      <c r="A527" s="61">
        <v>36373</v>
      </c>
      <c r="B527">
        <v>3110</v>
      </c>
      <c r="D527" s="8">
        <f t="shared" si="22"/>
        <v>12.244094488188976</v>
      </c>
      <c r="E527" s="6">
        <f t="shared" si="23"/>
        <v>2.5050437381547432</v>
      </c>
      <c r="F527" s="6"/>
      <c r="G527" s="6"/>
      <c r="H527" s="6"/>
    </row>
    <row r="528" spans="1:8" ht="18.75" x14ac:dyDescent="0.3">
      <c r="A528" s="61">
        <v>36404</v>
      </c>
      <c r="B528">
        <v>1472</v>
      </c>
      <c r="D528" s="8">
        <f t="shared" si="22"/>
        <v>5.7952755905511815</v>
      </c>
      <c r="E528" s="6">
        <f t="shared" si="23"/>
        <v>1.757043032270285</v>
      </c>
      <c r="F528" s="6"/>
      <c r="G528" s="6"/>
      <c r="H528" s="6"/>
    </row>
    <row r="529" spans="1:8" ht="18.75" x14ac:dyDescent="0.3">
      <c r="A529" s="61">
        <v>36434</v>
      </c>
      <c r="B529">
        <v>433</v>
      </c>
      <c r="D529" s="8">
        <f t="shared" si="22"/>
        <v>1.704724409448819</v>
      </c>
      <c r="E529" s="6">
        <f t="shared" si="23"/>
        <v>0.5334034609839533</v>
      </c>
      <c r="F529" s="6"/>
      <c r="G529" s="6"/>
      <c r="H529" s="6"/>
    </row>
    <row r="530" spans="1:8" ht="18.75" x14ac:dyDescent="0.3">
      <c r="A530" s="61">
        <v>36465</v>
      </c>
      <c r="B530">
        <v>270</v>
      </c>
      <c r="D530" s="8">
        <f t="shared" si="22"/>
        <v>1.0629921259842521</v>
      </c>
      <c r="E530" s="6">
        <f t="shared" si="23"/>
        <v>6.1087691979838279E-2</v>
      </c>
      <c r="F530" s="6"/>
      <c r="G530" s="6"/>
      <c r="H530" s="6"/>
    </row>
    <row r="531" spans="1:8" ht="18.75" x14ac:dyDescent="0.3">
      <c r="A531" s="61">
        <v>36495</v>
      </c>
      <c r="B531">
        <v>218</v>
      </c>
      <c r="D531" s="8">
        <f t="shared" si="22"/>
        <v>0.8582677165354331</v>
      </c>
      <c r="E531" s="6">
        <f t="shared" si="23"/>
        <v>-0.15283920422944755</v>
      </c>
      <c r="F531" s="6"/>
      <c r="G531" s="6"/>
      <c r="H531" s="6"/>
    </row>
    <row r="532" spans="1:8" ht="18.75" x14ac:dyDescent="0.3">
      <c r="A532" s="61">
        <v>36526</v>
      </c>
      <c r="B532">
        <v>311</v>
      </c>
      <c r="D532" s="8">
        <f t="shared" si="22"/>
        <v>1.2244094488188977</v>
      </c>
      <c r="E532" s="6">
        <f t="shared" si="23"/>
        <v>0.20245864516069759</v>
      </c>
      <c r="F532" s="6"/>
      <c r="G532" s="6"/>
      <c r="H532" s="6"/>
    </row>
    <row r="533" spans="1:8" ht="18.75" x14ac:dyDescent="0.3">
      <c r="A533" s="61">
        <v>36557</v>
      </c>
      <c r="B533">
        <v>435</v>
      </c>
      <c r="D533" s="8">
        <f t="shared" si="22"/>
        <v>1.7125984251968505</v>
      </c>
      <c r="E533" s="6">
        <f t="shared" si="23"/>
        <v>0.5380117640701475</v>
      </c>
      <c r="F533" s="6"/>
      <c r="G533" s="6"/>
      <c r="H533" s="6"/>
    </row>
    <row r="534" spans="1:8" ht="18.75" x14ac:dyDescent="0.3">
      <c r="A534" s="61">
        <v>36586</v>
      </c>
      <c r="B534">
        <v>43</v>
      </c>
      <c r="D534" s="8">
        <f t="shared" si="22"/>
        <v>0.16929133858267717</v>
      </c>
      <c r="E534" s="6">
        <f t="shared" si="23"/>
        <v>-1.7761341513249742</v>
      </c>
      <c r="F534" s="6"/>
      <c r="G534" s="6"/>
      <c r="H534" s="6"/>
    </row>
    <row r="535" spans="1:8" ht="18.75" x14ac:dyDescent="0.3">
      <c r="A535" s="61">
        <v>36617</v>
      </c>
      <c r="B535">
        <v>689</v>
      </c>
      <c r="D535" s="8">
        <f t="shared" si="22"/>
        <v>2.7125984251968505</v>
      </c>
      <c r="E535" s="6">
        <f t="shared" si="23"/>
        <v>0.997907003995122</v>
      </c>
      <c r="F535" s="6"/>
      <c r="G535" s="6"/>
      <c r="H535" s="6"/>
    </row>
    <row r="536" spans="1:8" ht="18.75" x14ac:dyDescent="0.3">
      <c r="A536" s="61">
        <v>36647</v>
      </c>
      <c r="B536">
        <v>448</v>
      </c>
      <c r="D536" s="8">
        <f t="shared" si="22"/>
        <v>1.7637795275590551</v>
      </c>
      <c r="E536" s="6">
        <f t="shared" si="23"/>
        <v>0.56745896539644858</v>
      </c>
      <c r="F536" s="6"/>
      <c r="G536" s="6"/>
      <c r="H536" s="6"/>
    </row>
    <row r="537" spans="1:8" ht="18.75" x14ac:dyDescent="0.3">
      <c r="A537" s="61">
        <v>36678</v>
      </c>
      <c r="B537">
        <v>1342</v>
      </c>
      <c r="D537" s="8">
        <f t="shared" si="22"/>
        <v>5.2834645669291342</v>
      </c>
      <c r="E537" s="6">
        <f t="shared" si="23"/>
        <v>1.6645820505130906</v>
      </c>
      <c r="F537" s="6"/>
      <c r="G537" s="6"/>
      <c r="H537" s="6"/>
    </row>
    <row r="538" spans="1:8" ht="18.75" x14ac:dyDescent="0.3">
      <c r="A538" s="61">
        <v>36708</v>
      </c>
      <c r="B538">
        <v>1094</v>
      </c>
      <c r="D538" s="8">
        <f t="shared" si="22"/>
        <v>4.3070866141732287</v>
      </c>
      <c r="E538" s="6">
        <f t="shared" si="23"/>
        <v>1.4602617159633899</v>
      </c>
      <c r="F538" s="6"/>
      <c r="G538" s="6"/>
      <c r="H538" s="6"/>
    </row>
    <row r="539" spans="1:8" ht="18.75" x14ac:dyDescent="0.3">
      <c r="A539" s="61">
        <v>36739</v>
      </c>
      <c r="B539">
        <v>715</v>
      </c>
      <c r="D539" s="8">
        <f t="shared" si="22"/>
        <v>2.8149606299212597</v>
      </c>
      <c r="E539" s="6">
        <f t="shared" si="23"/>
        <v>1.0349482756754711</v>
      </c>
      <c r="F539" s="6"/>
      <c r="G539" s="6"/>
      <c r="H539" s="6"/>
    </row>
    <row r="540" spans="1:8" ht="18.75" x14ac:dyDescent="0.3">
      <c r="A540" s="61">
        <v>36770</v>
      </c>
      <c r="B540">
        <v>790</v>
      </c>
      <c r="D540" s="8">
        <f t="shared" si="22"/>
        <v>3.1102362204724407</v>
      </c>
      <c r="E540" s="6">
        <f t="shared" si="23"/>
        <v>1.1346986784425306</v>
      </c>
      <c r="F540" s="6"/>
      <c r="G540" s="6"/>
      <c r="H540" s="6"/>
    </row>
    <row r="541" spans="1:8" ht="18.75" x14ac:dyDescent="0.3">
      <c r="A541" s="61">
        <v>36800</v>
      </c>
      <c r="B541">
        <v>258</v>
      </c>
      <c r="D541" s="8">
        <f t="shared" si="22"/>
        <v>1.015748031496063</v>
      </c>
      <c r="E541" s="6">
        <f t="shared" si="23"/>
        <v>1.5625317903080815E-2</v>
      </c>
      <c r="F541" s="6"/>
      <c r="G541" s="6"/>
      <c r="H541" s="6"/>
    </row>
    <row r="542" spans="1:8" ht="18.75" x14ac:dyDescent="0.3">
      <c r="A542" s="61">
        <v>36831</v>
      </c>
      <c r="B542">
        <v>426</v>
      </c>
      <c r="D542" s="8">
        <f t="shared" si="22"/>
        <v>1.6771653543307086</v>
      </c>
      <c r="E542" s="6">
        <f t="shared" si="23"/>
        <v>0.51710507925083382</v>
      </c>
      <c r="F542" s="6"/>
      <c r="G542" s="6"/>
      <c r="H542" s="6"/>
    </row>
    <row r="543" spans="1:8" ht="18.75" x14ac:dyDescent="0.3">
      <c r="A543" s="61">
        <v>36861</v>
      </c>
      <c r="B543">
        <v>615</v>
      </c>
      <c r="D543" s="8">
        <f t="shared" si="22"/>
        <v>2.4212598425196852</v>
      </c>
      <c r="E543" s="6">
        <f t="shared" si="23"/>
        <v>0.88428800078798131</v>
      </c>
      <c r="F543" s="6"/>
      <c r="G543" s="6"/>
      <c r="H543" s="6"/>
    </row>
    <row r="544" spans="1:8" ht="18.75" x14ac:dyDescent="0.3">
      <c r="A544" s="61">
        <v>36892</v>
      </c>
      <c r="B544">
        <v>250</v>
      </c>
      <c r="D544" s="8">
        <f t="shared" si="22"/>
        <v>0.98425196850393704</v>
      </c>
      <c r="E544" s="6">
        <f t="shared" si="23"/>
        <v>-1.5873349156290122E-2</v>
      </c>
      <c r="F544" s="6"/>
      <c r="G544" s="6"/>
      <c r="H544" s="6"/>
    </row>
    <row r="545" spans="1:8" ht="18.75" x14ac:dyDescent="0.3">
      <c r="A545" s="61">
        <v>36923</v>
      </c>
      <c r="B545">
        <v>173</v>
      </c>
      <c r="D545" s="8">
        <f t="shared" si="22"/>
        <v>0.68110236220472442</v>
      </c>
      <c r="E545" s="6">
        <f t="shared" si="23"/>
        <v>-0.38404267252075763</v>
      </c>
      <c r="F545" s="6"/>
      <c r="G545" s="6"/>
      <c r="H545" s="6"/>
    </row>
    <row r="546" spans="1:8" ht="18.75" x14ac:dyDescent="0.3">
      <c r="A546" s="61">
        <v>36951</v>
      </c>
      <c r="B546">
        <v>700</v>
      </c>
      <c r="D546" s="8">
        <f t="shared" si="22"/>
        <v>2.7559055118110236</v>
      </c>
      <c r="E546" s="6">
        <f t="shared" si="23"/>
        <v>1.013746068024868</v>
      </c>
      <c r="F546" s="6"/>
      <c r="G546" s="6"/>
      <c r="H546" s="6"/>
    </row>
    <row r="547" spans="1:8" ht="18.75" x14ac:dyDescent="0.3">
      <c r="A547" s="61">
        <v>36982</v>
      </c>
      <c r="B547">
        <v>1535</v>
      </c>
      <c r="D547" s="8">
        <f t="shared" si="22"/>
        <v>6.0433070866141732</v>
      </c>
      <c r="E547" s="6">
        <f t="shared" si="23"/>
        <v>1.798951393002761</v>
      </c>
      <c r="F547" s="6"/>
      <c r="G547" s="6"/>
      <c r="H547" s="6"/>
    </row>
    <row r="548" spans="1:8" ht="18.75" x14ac:dyDescent="0.3">
      <c r="A548" s="61">
        <v>37012</v>
      </c>
      <c r="B548">
        <v>1595</v>
      </c>
      <c r="D548" s="8">
        <f t="shared" si="22"/>
        <v>6.2795275590551185</v>
      </c>
      <c r="E548" s="6">
        <f t="shared" si="23"/>
        <v>1.8372947482004085</v>
      </c>
      <c r="F548" s="6"/>
      <c r="G548" s="6"/>
      <c r="H548" s="6"/>
    </row>
    <row r="549" spans="1:8" ht="18.75" x14ac:dyDescent="0.3">
      <c r="A549" s="61">
        <v>37043</v>
      </c>
      <c r="B549">
        <v>733</v>
      </c>
      <c r="D549" s="8">
        <f t="shared" si="22"/>
        <v>2.8858267716535435</v>
      </c>
      <c r="E549" s="6">
        <f t="shared" si="23"/>
        <v>1.0598114348681149</v>
      </c>
      <c r="F549" s="6"/>
      <c r="G549" s="6"/>
      <c r="H549" s="6"/>
    </row>
    <row r="550" spans="1:8" ht="18.75" x14ac:dyDescent="0.3">
      <c r="A550" s="61">
        <v>37073</v>
      </c>
      <c r="B550">
        <v>1108</v>
      </c>
      <c r="D550" s="8">
        <f t="shared" si="22"/>
        <v>4.3622047244094491</v>
      </c>
      <c r="E550" s="6">
        <f t="shared" si="23"/>
        <v>1.4729776002886925</v>
      </c>
      <c r="F550" s="6"/>
      <c r="G550" s="6"/>
      <c r="H550" s="6"/>
    </row>
    <row r="551" spans="1:8" ht="18.75" x14ac:dyDescent="0.3">
      <c r="A551" s="61">
        <v>37104</v>
      </c>
      <c r="B551">
        <v>265</v>
      </c>
      <c r="D551" s="8">
        <f t="shared" si="22"/>
        <v>1.0433070866141732</v>
      </c>
      <c r="E551" s="6">
        <f t="shared" si="23"/>
        <v>4.239555896768555E-2</v>
      </c>
      <c r="F551" s="6"/>
      <c r="G551" s="6"/>
      <c r="H551" s="6"/>
    </row>
    <row r="552" spans="1:8" ht="18.75" x14ac:dyDescent="0.3">
      <c r="A552" s="61">
        <v>37135</v>
      </c>
      <c r="B552">
        <v>793</v>
      </c>
      <c r="D552" s="8">
        <f t="shared" si="22"/>
        <v>3.122047244094488</v>
      </c>
      <c r="E552" s="6">
        <f t="shared" si="23"/>
        <v>1.1384889546163113</v>
      </c>
      <c r="F552" s="6"/>
      <c r="G552" s="6"/>
      <c r="H552" s="6"/>
    </row>
    <row r="553" spans="1:8" ht="18.75" x14ac:dyDescent="0.3">
      <c r="A553" s="61">
        <v>37165</v>
      </c>
      <c r="B553">
        <v>315</v>
      </c>
      <c r="D553" s="8">
        <f t="shared" si="22"/>
        <v>1.2401574803149606</v>
      </c>
      <c r="E553" s="6">
        <f t="shared" si="23"/>
        <v>0.21523837180709648</v>
      </c>
      <c r="F553" s="6"/>
      <c r="G553" s="6"/>
      <c r="H553" s="6"/>
    </row>
    <row r="554" spans="1:8" ht="18.75" x14ac:dyDescent="0.3">
      <c r="A554" s="61">
        <v>37196</v>
      </c>
      <c r="B554">
        <v>400</v>
      </c>
      <c r="D554" s="8">
        <f t="shared" si="22"/>
        <v>1.5748031496062993</v>
      </c>
      <c r="E554" s="6">
        <f t="shared" si="23"/>
        <v>0.45413028008944545</v>
      </c>
      <c r="F554" s="6"/>
      <c r="G554" s="6"/>
      <c r="H554" s="6"/>
    </row>
    <row r="555" spans="1:8" ht="18.75" x14ac:dyDescent="0.3">
      <c r="A555" s="61">
        <v>37226</v>
      </c>
      <c r="B555">
        <v>201</v>
      </c>
      <c r="D555" s="8">
        <f t="shared" si="22"/>
        <v>0.79133858267716539</v>
      </c>
      <c r="E555" s="6">
        <f t="shared" si="23"/>
        <v>-0.23402935895946078</v>
      </c>
      <c r="F555" s="6"/>
      <c r="G555" s="6"/>
      <c r="H555" s="6"/>
    </row>
    <row r="556" spans="1:8" ht="18.75" x14ac:dyDescent="0.3">
      <c r="A556" s="61">
        <v>37257</v>
      </c>
      <c r="B556">
        <v>728</v>
      </c>
      <c r="D556" s="8">
        <f t="shared" si="22"/>
        <v>2.8661417322834644</v>
      </c>
      <c r="E556" s="6">
        <f t="shared" si="23"/>
        <v>1.0529667811781493</v>
      </c>
      <c r="F556" s="6"/>
      <c r="G556" s="6"/>
      <c r="H556" s="6"/>
    </row>
    <row r="557" spans="1:8" ht="18.75" x14ac:dyDescent="0.3">
      <c r="A557" s="61">
        <v>37288</v>
      </c>
      <c r="B557">
        <v>142</v>
      </c>
      <c r="D557" s="8">
        <f t="shared" si="22"/>
        <v>0.55905511811023623</v>
      </c>
      <c r="E557" s="6">
        <f t="shared" si="23"/>
        <v>-0.58150720941727585</v>
      </c>
      <c r="F557" s="6"/>
      <c r="G557" s="6"/>
      <c r="H557" s="6"/>
    </row>
    <row r="558" spans="1:8" ht="18.75" x14ac:dyDescent="0.3">
      <c r="A558" s="61">
        <v>37316</v>
      </c>
      <c r="B558">
        <v>374</v>
      </c>
      <c r="D558" s="8">
        <f t="shared" si="22"/>
        <v>1.4724409448818898</v>
      </c>
      <c r="E558" s="6">
        <f t="shared" si="23"/>
        <v>0.38692153039599536</v>
      </c>
      <c r="F558" s="6"/>
      <c r="G558" s="6"/>
      <c r="H558" s="6"/>
    </row>
    <row r="559" spans="1:8" ht="18.75" x14ac:dyDescent="0.3">
      <c r="A559" s="61">
        <v>37347</v>
      </c>
      <c r="B559">
        <v>545</v>
      </c>
      <c r="D559" s="8">
        <f t="shared" si="22"/>
        <v>2.1456692913385829</v>
      </c>
      <c r="E559" s="6">
        <f t="shared" si="23"/>
        <v>0.76345152764470758</v>
      </c>
      <c r="F559" s="6"/>
      <c r="G559" s="6"/>
      <c r="H559" s="6"/>
    </row>
    <row r="560" spans="1:8" ht="18.75" x14ac:dyDescent="0.3">
      <c r="A560" s="61">
        <v>37377</v>
      </c>
      <c r="B560">
        <v>3080</v>
      </c>
      <c r="D560" s="8">
        <f t="shared" si="22"/>
        <v>12.125984251968504</v>
      </c>
      <c r="E560" s="6">
        <f t="shared" si="23"/>
        <v>2.4953506089490833</v>
      </c>
      <c r="F560" s="6"/>
      <c r="G560" s="6"/>
      <c r="H560" s="6"/>
    </row>
    <row r="561" spans="1:8" ht="18.75" x14ac:dyDescent="0.3">
      <c r="A561" s="61">
        <v>37408</v>
      </c>
      <c r="B561">
        <v>751</v>
      </c>
      <c r="D561" s="8">
        <f t="shared" si="22"/>
        <v>2.9566929133858268</v>
      </c>
      <c r="E561" s="6">
        <f t="shared" si="23"/>
        <v>1.0840713847455983</v>
      </c>
      <c r="F561" s="6"/>
      <c r="G561" s="6"/>
      <c r="H561" s="6"/>
    </row>
    <row r="562" spans="1:8" ht="18.75" x14ac:dyDescent="0.3">
      <c r="A562" s="61">
        <v>37438</v>
      </c>
      <c r="B562">
        <v>1022</v>
      </c>
      <c r="D562" s="8">
        <f t="shared" si="22"/>
        <v>4.0236220472440944</v>
      </c>
      <c r="E562" s="6">
        <f t="shared" si="23"/>
        <v>1.3921825037451132</v>
      </c>
      <c r="F562" s="6"/>
      <c r="G562" s="6"/>
      <c r="H562" s="6"/>
    </row>
    <row r="563" spans="1:8" ht="18.75" x14ac:dyDescent="0.3">
      <c r="A563" s="61">
        <v>37469</v>
      </c>
      <c r="B563">
        <v>645</v>
      </c>
      <c r="D563" s="8">
        <f t="shared" si="22"/>
        <v>2.5393700787401574</v>
      </c>
      <c r="E563" s="6">
        <f t="shared" si="23"/>
        <v>0.93191604977723586</v>
      </c>
      <c r="F563" s="6"/>
      <c r="G563" s="6"/>
      <c r="H563" s="6"/>
    </row>
    <row r="564" spans="1:8" ht="18.75" x14ac:dyDescent="0.3">
      <c r="A564" s="61">
        <v>37500</v>
      </c>
      <c r="B564">
        <v>1029</v>
      </c>
      <c r="D564" s="8">
        <f t="shared" si="22"/>
        <v>4.0511811023622046</v>
      </c>
      <c r="E564" s="6">
        <f t="shared" si="23"/>
        <v>1.3990084688155131</v>
      </c>
      <c r="F564" s="6"/>
      <c r="G564" s="6"/>
      <c r="H564" s="6"/>
    </row>
    <row r="565" spans="1:8" ht="18.75" x14ac:dyDescent="0.3">
      <c r="A565" s="61">
        <v>37530</v>
      </c>
      <c r="B565">
        <v>729</v>
      </c>
      <c r="D565" s="8">
        <f t="shared" si="22"/>
        <v>2.8700787401574801</v>
      </c>
      <c r="E565" s="6">
        <f t="shared" si="23"/>
        <v>1.0543394649901214</v>
      </c>
      <c r="F565" s="6"/>
      <c r="G565" s="6"/>
      <c r="H565" s="6"/>
    </row>
    <row r="566" spans="1:8" ht="18.75" x14ac:dyDescent="0.3">
      <c r="A566" s="61">
        <v>37561</v>
      </c>
      <c r="B566">
        <v>635</v>
      </c>
      <c r="D566" s="8">
        <f t="shared" si="22"/>
        <v>2.5</v>
      </c>
      <c r="E566" s="6">
        <f t="shared" si="23"/>
        <v>0.91629073187415511</v>
      </c>
      <c r="F566" s="6"/>
      <c r="G566" s="6"/>
      <c r="H566" s="6"/>
    </row>
    <row r="567" spans="1:8" ht="18.75" x14ac:dyDescent="0.3">
      <c r="A567" s="61">
        <v>37591</v>
      </c>
      <c r="B567">
        <v>175</v>
      </c>
      <c r="D567" s="8">
        <f t="shared" si="22"/>
        <v>0.6889763779527559</v>
      </c>
      <c r="E567" s="6">
        <f t="shared" si="23"/>
        <v>-0.37254829309502252</v>
      </c>
      <c r="F567" s="6"/>
      <c r="G567" s="6"/>
      <c r="H567" s="6"/>
    </row>
    <row r="568" spans="1:8" ht="18.75" x14ac:dyDescent="0.3">
      <c r="A568" s="61">
        <v>37622</v>
      </c>
      <c r="B568">
        <v>242</v>
      </c>
      <c r="D568" s="8">
        <f t="shared" si="22"/>
        <v>0.952755905511811</v>
      </c>
      <c r="E568" s="6">
        <f t="shared" si="23"/>
        <v>-4.8396540861850211E-2</v>
      </c>
      <c r="F568" s="6"/>
      <c r="G568" s="6"/>
      <c r="H568" s="6"/>
    </row>
    <row r="569" spans="1:8" ht="18.75" x14ac:dyDescent="0.3">
      <c r="A569" s="61">
        <v>37653</v>
      </c>
      <c r="B569">
        <v>370</v>
      </c>
      <c r="D569" s="8">
        <f t="shared" si="22"/>
        <v>1.4566929133858268</v>
      </c>
      <c r="E569" s="6">
        <f t="shared" si="23"/>
        <v>0.3761687386197336</v>
      </c>
      <c r="F569" s="6"/>
      <c r="G569" s="6"/>
      <c r="H569" s="6"/>
    </row>
    <row r="570" spans="1:8" ht="18.75" x14ac:dyDescent="0.3">
      <c r="A570" s="61">
        <v>37681</v>
      </c>
      <c r="B570">
        <v>217</v>
      </c>
      <c r="D570" s="8">
        <f t="shared" si="22"/>
        <v>0.85433070866141736</v>
      </c>
      <c r="E570" s="6">
        <f t="shared" si="23"/>
        <v>-0.15743691347807698</v>
      </c>
      <c r="F570" s="6"/>
      <c r="G570" s="6"/>
      <c r="H570" s="6"/>
    </row>
    <row r="571" spans="1:8" ht="18.75" x14ac:dyDescent="0.3">
      <c r="A571" s="61">
        <v>37712</v>
      </c>
      <c r="B571">
        <v>1084</v>
      </c>
      <c r="D571" s="8">
        <f t="shared" si="22"/>
        <v>4.2677165354330713</v>
      </c>
      <c r="E571" s="6">
        <f t="shared" si="23"/>
        <v>1.451078914981055</v>
      </c>
      <c r="F571" s="6"/>
      <c r="G571" s="6"/>
      <c r="H571" s="6"/>
    </row>
    <row r="572" spans="1:8" ht="18.75" x14ac:dyDescent="0.3">
      <c r="A572" s="61">
        <v>37742</v>
      </c>
      <c r="B572">
        <v>1005</v>
      </c>
      <c r="D572" s="8">
        <f t="shared" si="22"/>
        <v>3.9566929133858268</v>
      </c>
      <c r="E572" s="6">
        <f t="shared" si="23"/>
        <v>1.3754085534746396</v>
      </c>
      <c r="F572" s="6"/>
      <c r="G572" s="6"/>
      <c r="H572" s="6"/>
    </row>
    <row r="573" spans="1:8" ht="18.75" x14ac:dyDescent="0.3">
      <c r="A573" s="61">
        <v>37773</v>
      </c>
      <c r="B573">
        <v>1242</v>
      </c>
      <c r="D573" s="8">
        <f t="shared" si="22"/>
        <v>4.8897637795275593</v>
      </c>
      <c r="E573" s="6">
        <f t="shared" si="23"/>
        <v>1.5871439954748876</v>
      </c>
      <c r="F573" s="6"/>
      <c r="G573" s="6"/>
      <c r="H573" s="6"/>
    </row>
    <row r="574" spans="1:8" ht="18.75" x14ac:dyDescent="0.3">
      <c r="A574" s="61">
        <v>37803</v>
      </c>
      <c r="B574">
        <v>735</v>
      </c>
      <c r="D574" s="8">
        <f t="shared" ref="D574:D637" si="24">B574/($C$4*10)</f>
        <v>2.893700787401575</v>
      </c>
      <c r="E574" s="6">
        <f t="shared" ref="E574:E637" si="25">LN(D574)</f>
        <v>1.0625362321943002</v>
      </c>
      <c r="F574" s="6"/>
      <c r="G574" s="6"/>
      <c r="H574" s="6"/>
    </row>
    <row r="575" spans="1:8" ht="18.75" x14ac:dyDescent="0.3">
      <c r="A575" s="61">
        <v>37834</v>
      </c>
      <c r="B575">
        <v>662</v>
      </c>
      <c r="D575" s="8">
        <f t="shared" si="24"/>
        <v>2.606299212598425</v>
      </c>
      <c r="E575" s="6">
        <f t="shared" si="25"/>
        <v>0.95793128891847157</v>
      </c>
      <c r="F575" s="6"/>
      <c r="G575" s="6"/>
      <c r="H575" s="6"/>
    </row>
    <row r="576" spans="1:8" ht="18.75" x14ac:dyDescent="0.3">
      <c r="A576" s="61">
        <v>37865</v>
      </c>
      <c r="B576">
        <v>545</v>
      </c>
      <c r="D576" s="8">
        <f t="shared" si="24"/>
        <v>2.1456692913385829</v>
      </c>
      <c r="E576" s="6">
        <f t="shared" si="25"/>
        <v>0.76345152764470758</v>
      </c>
      <c r="F576" s="6"/>
      <c r="G576" s="6"/>
      <c r="H576" s="6"/>
    </row>
    <row r="577" spans="1:8" ht="18.75" x14ac:dyDescent="0.3">
      <c r="A577" s="61">
        <v>37895</v>
      </c>
      <c r="B577">
        <v>1268</v>
      </c>
      <c r="D577" s="8">
        <f t="shared" si="24"/>
        <v>4.9921259842519685</v>
      </c>
      <c r="E577" s="6">
        <f t="shared" si="25"/>
        <v>1.6078618679786347</v>
      </c>
      <c r="F577" s="6"/>
      <c r="G577" s="6"/>
      <c r="H577" s="6"/>
    </row>
    <row r="578" spans="1:8" ht="18.75" x14ac:dyDescent="0.3">
      <c r="A578" s="61">
        <v>37926</v>
      </c>
      <c r="B578">
        <v>345</v>
      </c>
      <c r="D578" s="8">
        <f t="shared" si="24"/>
        <v>1.3582677165354331</v>
      </c>
      <c r="E578" s="6">
        <f t="shared" si="25"/>
        <v>0.3062101500128232</v>
      </c>
      <c r="F578" s="6"/>
      <c r="G578" s="6"/>
      <c r="H578" s="6"/>
    </row>
    <row r="579" spans="1:8" ht="18.75" x14ac:dyDescent="0.3">
      <c r="A579" s="61">
        <v>37956</v>
      </c>
      <c r="B579">
        <v>368</v>
      </c>
      <c r="D579" s="8">
        <f t="shared" si="24"/>
        <v>1.4488188976377954</v>
      </c>
      <c r="E579" s="6">
        <f t="shared" si="25"/>
        <v>0.37074867115039439</v>
      </c>
      <c r="F579" s="6"/>
      <c r="G579" s="6"/>
      <c r="H579" s="6"/>
    </row>
    <row r="580" spans="1:8" ht="18.75" x14ac:dyDescent="0.3">
      <c r="A580" s="61">
        <v>37987</v>
      </c>
      <c r="B580">
        <v>230</v>
      </c>
      <c r="D580" s="8">
        <f t="shared" si="24"/>
        <v>0.90551181102362199</v>
      </c>
      <c r="E580" s="6">
        <f t="shared" si="25"/>
        <v>-9.9254958095341267E-2</v>
      </c>
      <c r="F580" s="6"/>
      <c r="G580" s="6"/>
      <c r="H580" s="6"/>
    </row>
    <row r="581" spans="1:8" ht="18.75" x14ac:dyDescent="0.3">
      <c r="A581" s="61">
        <v>38018</v>
      </c>
      <c r="B581">
        <v>344</v>
      </c>
      <c r="D581" s="8">
        <f t="shared" si="24"/>
        <v>1.3543307086614174</v>
      </c>
      <c r="E581" s="6">
        <f t="shared" si="25"/>
        <v>0.30330739035486182</v>
      </c>
      <c r="F581" s="6"/>
      <c r="G581" s="6"/>
      <c r="H581" s="6"/>
    </row>
    <row r="582" spans="1:8" ht="18.75" x14ac:dyDescent="0.3">
      <c r="A582" s="61">
        <v>38047</v>
      </c>
      <c r="B582">
        <v>1032</v>
      </c>
      <c r="D582" s="8">
        <f t="shared" si="24"/>
        <v>4.0629921259842519</v>
      </c>
      <c r="E582" s="6">
        <f t="shared" si="25"/>
        <v>1.4019196790229715</v>
      </c>
      <c r="F582" s="6"/>
      <c r="G582" s="6"/>
      <c r="H582" s="6"/>
    </row>
    <row r="583" spans="1:8" ht="18.75" x14ac:dyDescent="0.3">
      <c r="A583" s="61">
        <v>38078</v>
      </c>
      <c r="B583">
        <v>454</v>
      </c>
      <c r="D583" s="8">
        <f t="shared" si="24"/>
        <v>1.7874015748031495</v>
      </c>
      <c r="E583" s="6">
        <f t="shared" si="25"/>
        <v>0.5807629310228114</v>
      </c>
      <c r="F583" s="6"/>
      <c r="G583" s="6"/>
      <c r="H583" s="6"/>
    </row>
    <row r="584" spans="1:8" ht="18.75" x14ac:dyDescent="0.3">
      <c r="A584" s="61">
        <v>38108</v>
      </c>
      <c r="B584">
        <v>1265</v>
      </c>
      <c r="D584" s="8">
        <f t="shared" si="24"/>
        <v>4.9803149606299213</v>
      </c>
      <c r="E584" s="6">
        <f t="shared" si="25"/>
        <v>1.605493134143084</v>
      </c>
      <c r="F584" s="6"/>
      <c r="G584" s="6"/>
      <c r="H584" s="6"/>
    </row>
    <row r="585" spans="1:8" ht="18.75" x14ac:dyDescent="0.3">
      <c r="A585" s="61">
        <v>38139</v>
      </c>
      <c r="B585">
        <v>2524</v>
      </c>
      <c r="D585" s="8">
        <f t="shared" si="24"/>
        <v>9.9370078740157481</v>
      </c>
      <c r="E585" s="6">
        <f t="shared" si="25"/>
        <v>2.2962659566425674</v>
      </c>
      <c r="F585" s="6"/>
      <c r="G585" s="6"/>
      <c r="H585" s="6"/>
    </row>
    <row r="586" spans="1:8" ht="18.75" x14ac:dyDescent="0.3">
      <c r="A586" s="61">
        <v>38169</v>
      </c>
      <c r="B586">
        <v>1086</v>
      </c>
      <c r="D586" s="8">
        <f t="shared" si="24"/>
        <v>4.2755905511811028</v>
      </c>
      <c r="E586" s="6">
        <f t="shared" si="25"/>
        <v>1.4529222334753442</v>
      </c>
      <c r="F586" s="6"/>
      <c r="G586" s="6"/>
      <c r="H586" s="6"/>
    </row>
    <row r="587" spans="1:8" ht="18.75" x14ac:dyDescent="0.3">
      <c r="A587" s="61">
        <v>38200</v>
      </c>
      <c r="B587">
        <v>1434</v>
      </c>
      <c r="D587" s="8">
        <f t="shared" si="24"/>
        <v>5.6456692913385824</v>
      </c>
      <c r="E587" s="6">
        <f t="shared" si="25"/>
        <v>1.7308887541410289</v>
      </c>
      <c r="F587" s="6"/>
      <c r="G587" s="6"/>
      <c r="H587" s="6"/>
    </row>
    <row r="588" spans="1:8" ht="18.75" x14ac:dyDescent="0.3">
      <c r="A588" s="61">
        <v>38231</v>
      </c>
      <c r="B588">
        <v>175</v>
      </c>
      <c r="D588" s="8">
        <f t="shared" si="24"/>
        <v>0.6889763779527559</v>
      </c>
      <c r="E588" s="6">
        <f t="shared" si="25"/>
        <v>-0.37254829309502252</v>
      </c>
      <c r="F588" s="6"/>
      <c r="G588" s="6"/>
      <c r="H588" s="6"/>
    </row>
    <row r="589" spans="1:8" ht="18.75" x14ac:dyDescent="0.3">
      <c r="A589" s="61">
        <v>38261</v>
      </c>
      <c r="B589">
        <v>859</v>
      </c>
      <c r="D589" s="8">
        <f t="shared" si="24"/>
        <v>3.3818897637795278</v>
      </c>
      <c r="E589" s="6">
        <f t="shared" si="25"/>
        <v>1.2184346549657188</v>
      </c>
      <c r="F589" s="6"/>
      <c r="G589" s="6"/>
      <c r="H589" s="6"/>
    </row>
    <row r="590" spans="1:8" ht="18.75" x14ac:dyDescent="0.3">
      <c r="A590" s="61">
        <v>38292</v>
      </c>
      <c r="B590">
        <v>529</v>
      </c>
      <c r="D590" s="8">
        <f t="shared" si="24"/>
        <v>2.0826771653543306</v>
      </c>
      <c r="E590" s="6">
        <f t="shared" si="25"/>
        <v>0.73365416483976276</v>
      </c>
      <c r="F590" s="6"/>
      <c r="G590" s="6"/>
      <c r="H590" s="6"/>
    </row>
    <row r="591" spans="1:8" ht="18.75" x14ac:dyDescent="0.3">
      <c r="A591" s="61">
        <v>38322</v>
      </c>
      <c r="B591">
        <v>90</v>
      </c>
      <c r="D591" s="8">
        <f t="shared" si="24"/>
        <v>0.3543307086614173</v>
      </c>
      <c r="E591" s="6">
        <f t="shared" si="25"/>
        <v>-1.0375245966882716</v>
      </c>
      <c r="F591" s="6"/>
      <c r="G591" s="6"/>
      <c r="H591" s="6"/>
    </row>
    <row r="592" spans="1:8" ht="18.75" x14ac:dyDescent="0.3">
      <c r="A592" s="61">
        <v>38353</v>
      </c>
      <c r="B592">
        <v>261</v>
      </c>
      <c r="D592" s="8">
        <f t="shared" si="24"/>
        <v>1.0275590551181102</v>
      </c>
      <c r="E592" s="6">
        <f t="shared" si="25"/>
        <v>2.7186140304156781E-2</v>
      </c>
      <c r="F592" s="6"/>
      <c r="G592" s="6"/>
      <c r="H592" s="6"/>
    </row>
    <row r="593" spans="1:8" ht="18.75" x14ac:dyDescent="0.3">
      <c r="A593" s="61">
        <v>38384</v>
      </c>
      <c r="B593">
        <v>267</v>
      </c>
      <c r="D593" s="8">
        <f t="shared" si="24"/>
        <v>1.0511811023622046</v>
      </c>
      <c r="E593" s="6">
        <f t="shared" si="25"/>
        <v>4.9914391381712858E-2</v>
      </c>
      <c r="F593" s="6"/>
      <c r="G593" s="6"/>
      <c r="H593" s="6"/>
    </row>
    <row r="594" spans="1:8" ht="18.75" x14ac:dyDescent="0.3">
      <c r="A594" s="61">
        <v>38412</v>
      </c>
      <c r="B594">
        <v>386</v>
      </c>
      <c r="D594" s="8">
        <f t="shared" si="24"/>
        <v>1.5196850393700787</v>
      </c>
      <c r="E594" s="6">
        <f t="shared" si="25"/>
        <v>0.41850310244629424</v>
      </c>
      <c r="F594" s="6"/>
      <c r="G594" s="6"/>
      <c r="H594" s="6"/>
    </row>
    <row r="595" spans="1:8" ht="18.75" x14ac:dyDescent="0.3">
      <c r="A595" s="61">
        <v>38443</v>
      </c>
      <c r="B595">
        <v>1165</v>
      </c>
      <c r="D595" s="8">
        <f t="shared" si="24"/>
        <v>4.5866141732283463</v>
      </c>
      <c r="E595" s="6">
        <f t="shared" si="25"/>
        <v>1.5231420989812643</v>
      </c>
      <c r="F595" s="6"/>
      <c r="G595" s="6"/>
      <c r="H595" s="6"/>
    </row>
    <row r="596" spans="1:8" ht="18.75" x14ac:dyDescent="0.3">
      <c r="A596" s="61">
        <v>38473</v>
      </c>
      <c r="B596">
        <v>1478</v>
      </c>
      <c r="D596" s="8">
        <f t="shared" si="24"/>
        <v>5.8188976377952759</v>
      </c>
      <c r="E596" s="6">
        <f t="shared" si="25"/>
        <v>1.7611108344896105</v>
      </c>
      <c r="F596" s="6"/>
      <c r="G596" s="6"/>
      <c r="H596" s="6"/>
    </row>
    <row r="597" spans="1:8" ht="18.75" x14ac:dyDescent="0.3">
      <c r="A597" s="61">
        <v>38504</v>
      </c>
      <c r="B597">
        <v>877</v>
      </c>
      <c r="D597" s="8">
        <f t="shared" si="24"/>
        <v>3.4527559055118111</v>
      </c>
      <c r="E597" s="6">
        <f t="shared" si="25"/>
        <v>1.2391727253536464</v>
      </c>
      <c r="F597" s="6"/>
      <c r="G597" s="6"/>
      <c r="H597" s="6"/>
    </row>
    <row r="598" spans="1:8" ht="18.75" x14ac:dyDescent="0.3">
      <c r="A598" s="61">
        <v>38534</v>
      </c>
      <c r="B598">
        <v>706</v>
      </c>
      <c r="D598" s="8">
        <f t="shared" si="24"/>
        <v>2.7795275590551181</v>
      </c>
      <c r="E598" s="6">
        <f t="shared" si="25"/>
        <v>1.0222809704747056</v>
      </c>
      <c r="F598" s="6"/>
      <c r="G598" s="6"/>
      <c r="H598" s="6"/>
    </row>
    <row r="599" spans="1:8" ht="18.75" x14ac:dyDescent="0.3">
      <c r="A599" s="61">
        <v>38565</v>
      </c>
      <c r="B599">
        <v>1158</v>
      </c>
      <c r="D599" s="8">
        <f t="shared" si="24"/>
        <v>4.5590551181102361</v>
      </c>
      <c r="E599" s="6">
        <f t="shared" si="25"/>
        <v>1.517115391114404</v>
      </c>
      <c r="F599" s="6"/>
      <c r="G599" s="6"/>
      <c r="H599" s="6"/>
    </row>
    <row r="600" spans="1:8" ht="18.75" x14ac:dyDescent="0.3">
      <c r="A600" s="61">
        <v>38596</v>
      </c>
      <c r="B600">
        <v>587</v>
      </c>
      <c r="D600" s="8">
        <f t="shared" si="24"/>
        <v>2.311023622047244</v>
      </c>
      <c r="E600" s="6">
        <f t="shared" si="25"/>
        <v>0.83769055280955984</v>
      </c>
      <c r="F600" s="6"/>
      <c r="G600" s="6"/>
      <c r="H600" s="6"/>
    </row>
    <row r="601" spans="1:8" ht="18.75" x14ac:dyDescent="0.3">
      <c r="A601" s="61">
        <v>38626</v>
      </c>
      <c r="B601">
        <v>92</v>
      </c>
      <c r="D601" s="8">
        <f t="shared" si="24"/>
        <v>0.36220472440944884</v>
      </c>
      <c r="E601" s="6">
        <f t="shared" si="25"/>
        <v>-1.0155456899694961</v>
      </c>
      <c r="F601" s="6"/>
      <c r="G601" s="6"/>
      <c r="H601" s="6"/>
    </row>
    <row r="602" spans="1:8" ht="18.75" x14ac:dyDescent="0.3">
      <c r="A602" s="61">
        <v>38657</v>
      </c>
      <c r="B602">
        <v>326</v>
      </c>
      <c r="D602" s="8">
        <f t="shared" si="24"/>
        <v>1.2834645669291338</v>
      </c>
      <c r="E602" s="6">
        <f t="shared" si="25"/>
        <v>0.24956311434817102</v>
      </c>
      <c r="F602" s="6"/>
      <c r="G602" s="6"/>
      <c r="H602" s="6"/>
    </row>
    <row r="603" spans="1:8" ht="18.75" x14ac:dyDescent="0.3">
      <c r="A603" s="61">
        <v>38687</v>
      </c>
      <c r="B603">
        <v>152</v>
      </c>
      <c r="D603" s="8">
        <f t="shared" si="24"/>
        <v>0.59842519685039375</v>
      </c>
      <c r="E603" s="6">
        <f t="shared" si="25"/>
        <v>-0.51345374617226014</v>
      </c>
      <c r="F603" s="6"/>
      <c r="G603" s="6"/>
      <c r="H603" s="6"/>
    </row>
    <row r="604" spans="1:8" ht="18.75" x14ac:dyDescent="0.3">
      <c r="A604" s="61">
        <v>38718</v>
      </c>
      <c r="B604">
        <v>91</v>
      </c>
      <c r="D604" s="8">
        <f t="shared" si="24"/>
        <v>0.35826771653543305</v>
      </c>
      <c r="E604" s="6">
        <f t="shared" si="25"/>
        <v>-1.0264747605016866</v>
      </c>
      <c r="F604" s="6"/>
      <c r="G604" s="6"/>
      <c r="H604" s="6"/>
    </row>
    <row r="605" spans="1:8" ht="18.75" x14ac:dyDescent="0.3">
      <c r="A605" s="61">
        <v>38749</v>
      </c>
      <c r="B605">
        <v>435</v>
      </c>
      <c r="D605" s="8">
        <f t="shared" si="24"/>
        <v>1.7125984251968505</v>
      </c>
      <c r="E605" s="6">
        <f t="shared" si="25"/>
        <v>0.5380117640701475</v>
      </c>
      <c r="F605" s="6"/>
      <c r="G605" s="6"/>
      <c r="H605" s="6"/>
    </row>
    <row r="606" spans="1:8" ht="18.75" x14ac:dyDescent="0.3">
      <c r="A606" s="61">
        <v>38777</v>
      </c>
      <c r="B606">
        <v>89</v>
      </c>
      <c r="D606" s="8">
        <f t="shared" si="24"/>
        <v>0.35039370078740156</v>
      </c>
      <c r="E606" s="6">
        <f t="shared" si="25"/>
        <v>-1.0486978972863967</v>
      </c>
      <c r="F606" s="6"/>
      <c r="G606" s="6"/>
      <c r="H606" s="6"/>
    </row>
    <row r="607" spans="1:8" ht="18.75" x14ac:dyDescent="0.3">
      <c r="A607" s="61">
        <v>38808</v>
      </c>
      <c r="B607">
        <v>600</v>
      </c>
      <c r="D607" s="8">
        <f t="shared" si="24"/>
        <v>2.3622047244094486</v>
      </c>
      <c r="E607" s="6">
        <f t="shared" si="25"/>
        <v>0.85959538819760972</v>
      </c>
      <c r="F607" s="6"/>
      <c r="G607" s="6"/>
      <c r="H607" s="6"/>
    </row>
    <row r="608" spans="1:8" ht="18.75" x14ac:dyDescent="0.3">
      <c r="A608" s="61">
        <v>38838</v>
      </c>
      <c r="B608">
        <v>856</v>
      </c>
      <c r="D608" s="8">
        <f t="shared" si="24"/>
        <v>3.3700787401574801</v>
      </c>
      <c r="E608" s="6">
        <f t="shared" si="25"/>
        <v>1.2149361091232054</v>
      </c>
      <c r="F608" s="6"/>
      <c r="G608" s="6"/>
      <c r="H608" s="6"/>
    </row>
    <row r="609" spans="1:8" ht="18.75" x14ac:dyDescent="0.3">
      <c r="A609" s="61">
        <v>38869</v>
      </c>
      <c r="B609">
        <v>1930</v>
      </c>
      <c r="D609" s="8">
        <f t="shared" si="24"/>
        <v>7.5984251968503935</v>
      </c>
      <c r="E609" s="6">
        <f t="shared" si="25"/>
        <v>2.0279410148803945</v>
      </c>
      <c r="F609" s="6"/>
      <c r="G609" s="6"/>
      <c r="H609" s="6"/>
    </row>
    <row r="610" spans="1:8" ht="18.75" x14ac:dyDescent="0.3">
      <c r="A610" s="61">
        <v>38899</v>
      </c>
      <c r="B610">
        <v>1042</v>
      </c>
      <c r="D610" s="8">
        <f t="shared" si="24"/>
        <v>4.1023622047244093</v>
      </c>
      <c r="E610" s="6">
        <f t="shared" si="25"/>
        <v>1.4115629552947755</v>
      </c>
      <c r="F610" s="6"/>
      <c r="G610" s="6"/>
      <c r="H610" s="6"/>
    </row>
    <row r="611" spans="1:8" ht="18.75" x14ac:dyDescent="0.3">
      <c r="A611" s="61">
        <v>38930</v>
      </c>
      <c r="B611">
        <v>432</v>
      </c>
      <c r="D611" s="8">
        <f t="shared" si="24"/>
        <v>1.7007874015748032</v>
      </c>
      <c r="E611" s="6">
        <f t="shared" si="25"/>
        <v>0.53109132122557379</v>
      </c>
      <c r="F611" s="6"/>
      <c r="G611" s="6"/>
      <c r="H611" s="6"/>
    </row>
    <row r="612" spans="1:8" ht="18.75" x14ac:dyDescent="0.3">
      <c r="A612" s="61">
        <v>38961</v>
      </c>
      <c r="B612">
        <v>469</v>
      </c>
      <c r="D612" s="8">
        <f t="shared" si="24"/>
        <v>1.8464566929133859</v>
      </c>
      <c r="E612" s="6">
        <f t="shared" si="25"/>
        <v>0.61326850142774281</v>
      </c>
      <c r="F612" s="6"/>
      <c r="G612" s="6"/>
      <c r="H612" s="6"/>
    </row>
    <row r="613" spans="1:8" ht="18.75" x14ac:dyDescent="0.3">
      <c r="A613" s="61">
        <v>38991</v>
      </c>
      <c r="B613">
        <v>267</v>
      </c>
      <c r="D613" s="8">
        <f t="shared" si="24"/>
        <v>1.0511811023622046</v>
      </c>
      <c r="E613" s="6">
        <f t="shared" si="25"/>
        <v>4.9914391381712858E-2</v>
      </c>
      <c r="F613" s="6"/>
      <c r="G613" s="6"/>
      <c r="H613" s="6"/>
    </row>
    <row r="614" spans="1:8" ht="18.75" x14ac:dyDescent="0.3">
      <c r="A614" s="61">
        <v>39022</v>
      </c>
      <c r="B614">
        <v>397</v>
      </c>
      <c r="D614" s="8">
        <f t="shared" si="24"/>
        <v>1.5629921259842521</v>
      </c>
      <c r="E614" s="6">
        <f t="shared" si="25"/>
        <v>0.44660201366865387</v>
      </c>
      <c r="F614" s="6"/>
      <c r="G614" s="6"/>
      <c r="H614" s="6"/>
    </row>
    <row r="615" spans="1:8" ht="18.75" x14ac:dyDescent="0.3">
      <c r="A615" s="61">
        <v>39052</v>
      </c>
      <c r="B615">
        <v>533</v>
      </c>
      <c r="D615" s="8">
        <f t="shared" si="24"/>
        <v>2.0984251968503935</v>
      </c>
      <c r="E615" s="6">
        <f t="shared" si="25"/>
        <v>0.74118715714730787</v>
      </c>
      <c r="F615" s="6"/>
      <c r="G615" s="6"/>
      <c r="H615" s="6"/>
    </row>
    <row r="616" spans="1:8" ht="18.75" x14ac:dyDescent="0.3">
      <c r="A616" s="61">
        <v>39083</v>
      </c>
      <c r="B616">
        <v>373</v>
      </c>
      <c r="D616" s="8">
        <f t="shared" si="24"/>
        <v>1.4685039370078741</v>
      </c>
      <c r="E616" s="6">
        <f t="shared" si="25"/>
        <v>0.384244152625279</v>
      </c>
      <c r="F616" s="6"/>
      <c r="G616" s="6"/>
      <c r="H616" s="6"/>
    </row>
    <row r="617" spans="1:8" ht="18.75" x14ac:dyDescent="0.3">
      <c r="A617" s="61">
        <v>39114</v>
      </c>
      <c r="B617">
        <v>618</v>
      </c>
      <c r="D617" s="8">
        <f t="shared" si="24"/>
        <v>2.4330708661417324</v>
      </c>
      <c r="E617" s="6">
        <f t="shared" si="25"/>
        <v>0.88915419043915422</v>
      </c>
      <c r="F617" s="6"/>
      <c r="G617" s="6"/>
      <c r="H617" s="6"/>
    </row>
    <row r="618" spans="1:8" ht="18.75" x14ac:dyDescent="0.3">
      <c r="A618" s="61">
        <v>39142</v>
      </c>
      <c r="B618">
        <v>408</v>
      </c>
      <c r="D618" s="8">
        <f t="shared" si="24"/>
        <v>1.6062992125984252</v>
      </c>
      <c r="E618" s="6">
        <f t="shared" si="25"/>
        <v>0.47393290738562516</v>
      </c>
      <c r="F618" s="6"/>
      <c r="G618" s="6"/>
      <c r="H618" s="6"/>
    </row>
    <row r="619" spans="1:8" ht="18.75" x14ac:dyDescent="0.3">
      <c r="A619" s="61">
        <v>39173</v>
      </c>
      <c r="B619">
        <v>555</v>
      </c>
      <c r="D619" s="8">
        <f t="shared" si="24"/>
        <v>2.1850393700787403</v>
      </c>
      <c r="E619" s="6">
        <f t="shared" si="25"/>
        <v>0.78163384672789793</v>
      </c>
      <c r="F619" s="6"/>
      <c r="G619" s="6"/>
      <c r="H619" s="6"/>
    </row>
    <row r="620" spans="1:8" ht="18.75" x14ac:dyDescent="0.3">
      <c r="A620" s="61">
        <v>39203</v>
      </c>
      <c r="B620">
        <v>1892</v>
      </c>
      <c r="D620" s="8">
        <f t="shared" si="24"/>
        <v>7.4488188976377954</v>
      </c>
      <c r="E620" s="6">
        <f t="shared" si="25"/>
        <v>2.0080554825932868</v>
      </c>
      <c r="F620" s="6"/>
      <c r="G620" s="6"/>
      <c r="H620" s="6"/>
    </row>
    <row r="621" spans="1:8" ht="18.75" x14ac:dyDescent="0.3">
      <c r="A621" s="61">
        <v>39234</v>
      </c>
      <c r="B621">
        <v>653</v>
      </c>
      <c r="D621" s="8">
        <f t="shared" si="24"/>
        <v>2.5708661417322833</v>
      </c>
      <c r="E621" s="6">
        <f t="shared" si="25"/>
        <v>0.94424286225789444</v>
      </c>
      <c r="F621" s="6"/>
      <c r="G621" s="6"/>
      <c r="H621" s="6"/>
    </row>
    <row r="622" spans="1:8" ht="18.75" x14ac:dyDescent="0.3">
      <c r="A622" s="61">
        <v>39264</v>
      </c>
      <c r="B622">
        <v>264</v>
      </c>
      <c r="D622" s="8">
        <f t="shared" si="24"/>
        <v>1.0393700787401574</v>
      </c>
      <c r="E622" s="6">
        <f t="shared" si="25"/>
        <v>3.8614836127779516E-2</v>
      </c>
      <c r="F622" s="6"/>
      <c r="G622" s="6"/>
      <c r="H622" s="6"/>
    </row>
    <row r="623" spans="1:8" ht="18.75" x14ac:dyDescent="0.3">
      <c r="A623" s="61">
        <v>39295</v>
      </c>
      <c r="B623">
        <v>642</v>
      </c>
      <c r="D623" s="8">
        <f t="shared" si="24"/>
        <v>2.5275590551181102</v>
      </c>
      <c r="E623" s="6">
        <f t="shared" si="25"/>
        <v>0.92725403667142459</v>
      </c>
      <c r="F623" s="6"/>
      <c r="G623" s="6"/>
      <c r="H623" s="6"/>
    </row>
    <row r="624" spans="1:8" ht="18.75" x14ac:dyDescent="0.3">
      <c r="A624" s="61">
        <v>39326</v>
      </c>
      <c r="B624">
        <v>1209</v>
      </c>
      <c r="D624" s="8">
        <f t="shared" si="24"/>
        <v>4.7598425196850398</v>
      </c>
      <c r="E624" s="6">
        <f t="shared" si="25"/>
        <v>1.5602145835962562</v>
      </c>
      <c r="F624" s="6"/>
      <c r="G624" s="6"/>
      <c r="H624" s="6"/>
    </row>
    <row r="625" spans="1:8" ht="18.75" x14ac:dyDescent="0.3">
      <c r="A625" s="61">
        <v>39356</v>
      </c>
      <c r="B625">
        <v>541</v>
      </c>
      <c r="D625" s="8">
        <f t="shared" si="24"/>
        <v>2.1299212598425199</v>
      </c>
      <c r="E625" s="6">
        <f t="shared" si="25"/>
        <v>0.75608501182794507</v>
      </c>
      <c r="F625" s="6"/>
      <c r="G625" s="6"/>
      <c r="H625" s="6"/>
    </row>
    <row r="626" spans="1:8" ht="18.75" x14ac:dyDescent="0.3">
      <c r="A626" s="61">
        <v>39387</v>
      </c>
      <c r="B626">
        <v>218</v>
      </c>
      <c r="D626" s="8">
        <f t="shared" si="24"/>
        <v>0.8582677165354331</v>
      </c>
      <c r="E626" s="6">
        <f t="shared" si="25"/>
        <v>-0.15283920422944755</v>
      </c>
      <c r="F626" s="6"/>
      <c r="G626" s="6"/>
      <c r="H626" s="6"/>
    </row>
    <row r="627" spans="1:8" ht="18.75" x14ac:dyDescent="0.3">
      <c r="A627" s="61">
        <v>39417</v>
      </c>
      <c r="B627">
        <v>187</v>
      </c>
      <c r="D627" s="8">
        <f t="shared" si="24"/>
        <v>0.73622047244094491</v>
      </c>
      <c r="E627" s="6">
        <f t="shared" si="25"/>
        <v>-0.30622565016394993</v>
      </c>
      <c r="F627" s="6"/>
      <c r="G627" s="6"/>
      <c r="H627" s="6"/>
    </row>
    <row r="628" spans="1:8" ht="18.75" x14ac:dyDescent="0.3">
      <c r="A628" s="61">
        <v>39448</v>
      </c>
      <c r="B628">
        <v>195</v>
      </c>
      <c r="D628" s="8">
        <f t="shared" si="24"/>
        <v>0.76771653543307083</v>
      </c>
      <c r="E628" s="6">
        <f t="shared" si="25"/>
        <v>-0.26433470845478985</v>
      </c>
      <c r="F628" s="6"/>
      <c r="G628" s="6"/>
      <c r="H628" s="6"/>
    </row>
    <row r="629" spans="1:8" ht="18.75" x14ac:dyDescent="0.3">
      <c r="A629" s="61">
        <v>39479</v>
      </c>
      <c r="B629">
        <v>170</v>
      </c>
      <c r="D629" s="8">
        <f t="shared" si="24"/>
        <v>0.6692913385826772</v>
      </c>
      <c r="E629" s="6">
        <f t="shared" si="25"/>
        <v>-0.40153582996827475</v>
      </c>
      <c r="F629" s="6"/>
      <c r="G629" s="6"/>
      <c r="H629" s="6"/>
    </row>
    <row r="630" spans="1:8" ht="18.75" x14ac:dyDescent="0.3">
      <c r="A630" s="61">
        <v>39508</v>
      </c>
      <c r="B630">
        <v>307</v>
      </c>
      <c r="D630" s="8">
        <f t="shared" si="24"/>
        <v>1.2086614173228347</v>
      </c>
      <c r="E630" s="6">
        <f t="shared" si="25"/>
        <v>0.18951348056866063</v>
      </c>
      <c r="F630" s="6"/>
      <c r="G630" s="6"/>
      <c r="H630" s="6"/>
    </row>
    <row r="631" spans="1:8" ht="18.75" x14ac:dyDescent="0.3">
      <c r="A631" s="61">
        <v>39539</v>
      </c>
      <c r="B631">
        <v>1097</v>
      </c>
      <c r="D631" s="8">
        <f t="shared" si="24"/>
        <v>4.3188976377952759</v>
      </c>
      <c r="E631" s="6">
        <f t="shared" si="25"/>
        <v>1.4630001932566938</v>
      </c>
      <c r="F631" s="6"/>
      <c r="G631" s="6"/>
      <c r="H631" s="6"/>
    </row>
    <row r="632" spans="1:8" ht="18.75" x14ac:dyDescent="0.3">
      <c r="A632" s="61">
        <v>39569</v>
      </c>
      <c r="B632">
        <v>818</v>
      </c>
      <c r="D632" s="8">
        <f t="shared" si="24"/>
        <v>3.2204724409448819</v>
      </c>
      <c r="E632" s="6">
        <f t="shared" si="25"/>
        <v>1.1695280695842105</v>
      </c>
      <c r="F632" s="6"/>
      <c r="G632" s="6"/>
      <c r="H632" s="6"/>
    </row>
    <row r="633" spans="1:8" ht="18.75" x14ac:dyDescent="0.3">
      <c r="A633" s="61">
        <v>39600</v>
      </c>
      <c r="B633">
        <v>963</v>
      </c>
      <c r="D633" s="8">
        <f t="shared" si="24"/>
        <v>3.7913385826771653</v>
      </c>
      <c r="E633" s="6">
        <f t="shared" si="25"/>
        <v>1.332719144779589</v>
      </c>
      <c r="F633" s="6"/>
      <c r="G633" s="6"/>
      <c r="H633" s="6"/>
    </row>
    <row r="634" spans="1:8" ht="18.75" x14ac:dyDescent="0.3">
      <c r="A634" s="61">
        <v>39630</v>
      </c>
      <c r="B634">
        <v>1574</v>
      </c>
      <c r="D634" s="8">
        <f t="shared" si="24"/>
        <v>6.1968503937007871</v>
      </c>
      <c r="E634" s="6">
        <f t="shared" si="25"/>
        <v>1.8240411619588119</v>
      </c>
      <c r="F634" s="6"/>
      <c r="G634" s="6"/>
      <c r="H634" s="6"/>
    </row>
    <row r="635" spans="1:8" ht="18.75" x14ac:dyDescent="0.3">
      <c r="A635" s="61">
        <v>39661</v>
      </c>
      <c r="B635">
        <v>1048</v>
      </c>
      <c r="D635" s="8">
        <f t="shared" si="24"/>
        <v>4.1259842519685037</v>
      </c>
      <c r="E635" s="6">
        <f t="shared" si="25"/>
        <v>1.4173045978624508</v>
      </c>
      <c r="F635" s="6"/>
      <c r="G635" s="6"/>
      <c r="H635" s="6"/>
    </row>
    <row r="636" spans="1:8" ht="18.75" x14ac:dyDescent="0.3">
      <c r="A636" s="61">
        <v>39692</v>
      </c>
      <c r="B636">
        <v>267</v>
      </c>
      <c r="D636" s="8">
        <f t="shared" si="24"/>
        <v>1.0511811023622046</v>
      </c>
      <c r="E636" s="6">
        <f t="shared" si="25"/>
        <v>4.9914391381712858E-2</v>
      </c>
      <c r="F636" s="6"/>
      <c r="G636" s="6"/>
      <c r="H636" s="6"/>
    </row>
    <row r="637" spans="1:8" ht="18.75" x14ac:dyDescent="0.3">
      <c r="A637" s="61">
        <v>39722</v>
      </c>
      <c r="B637">
        <v>911</v>
      </c>
      <c r="D637" s="8">
        <f t="shared" si="24"/>
        <v>3.5866141732283463</v>
      </c>
      <c r="E637" s="6">
        <f t="shared" si="25"/>
        <v>1.2772086302414216</v>
      </c>
      <c r="F637" s="6"/>
      <c r="G637" s="6"/>
      <c r="H637" s="6"/>
    </row>
    <row r="638" spans="1:8" ht="18.75" x14ac:dyDescent="0.3">
      <c r="A638" s="61">
        <v>39753</v>
      </c>
      <c r="B638">
        <v>38</v>
      </c>
      <c r="D638" s="8">
        <f t="shared" ref="D638:D701" si="26">B638/($C$4*10)</f>
        <v>0.14960629921259844</v>
      </c>
      <c r="E638" s="6">
        <f t="shared" ref="E638:E701" si="27">LN(D638)</f>
        <v>-1.8997481072921507</v>
      </c>
      <c r="F638" s="6"/>
      <c r="G638" s="6"/>
      <c r="H638" s="6"/>
    </row>
    <row r="639" spans="1:8" ht="18.75" x14ac:dyDescent="0.3">
      <c r="A639" s="61">
        <v>39783</v>
      </c>
      <c r="B639">
        <v>2</v>
      </c>
      <c r="D639" s="8">
        <f t="shared" si="26"/>
        <v>7.874015748031496E-3</v>
      </c>
      <c r="E639" s="6">
        <f t="shared" si="27"/>
        <v>-4.8441870864585912</v>
      </c>
      <c r="F639" s="6"/>
      <c r="G639" s="6"/>
      <c r="H639" s="6"/>
    </row>
    <row r="640" spans="1:8" ht="18.75" x14ac:dyDescent="0.3">
      <c r="A640" s="61">
        <v>39814</v>
      </c>
      <c r="B640">
        <v>130</v>
      </c>
      <c r="D640" s="8">
        <f t="shared" si="26"/>
        <v>0.51181102362204722</v>
      </c>
      <c r="E640" s="6">
        <f t="shared" si="27"/>
        <v>-0.66979981656295418</v>
      </c>
      <c r="F640" s="6"/>
      <c r="G640" s="6"/>
      <c r="H640" s="6"/>
    </row>
    <row r="641" spans="1:8" ht="18.75" x14ac:dyDescent="0.3">
      <c r="A641" s="61">
        <v>39845</v>
      </c>
      <c r="B641">
        <v>399</v>
      </c>
      <c r="D641" s="8">
        <f t="shared" si="26"/>
        <v>1.5708661417322836</v>
      </c>
      <c r="E641" s="6">
        <f t="shared" si="27"/>
        <v>0.45162714987132696</v>
      </c>
      <c r="F641" s="6"/>
      <c r="G641" s="6"/>
      <c r="H641" s="6"/>
    </row>
    <row r="642" spans="1:8" ht="18.75" x14ac:dyDescent="0.3">
      <c r="A642" s="61">
        <v>39873</v>
      </c>
      <c r="B642">
        <v>202</v>
      </c>
      <c r="D642" s="8">
        <f t="shared" si="26"/>
        <v>0.79527559055118113</v>
      </c>
      <c r="E642" s="6">
        <f t="shared" si="27"/>
        <v>-0.22906656961733179</v>
      </c>
      <c r="F642" s="6"/>
      <c r="G642" s="6"/>
      <c r="H642" s="6"/>
    </row>
    <row r="643" spans="1:8" ht="18.75" x14ac:dyDescent="0.3">
      <c r="A643" s="61">
        <v>39904</v>
      </c>
      <c r="B643">
        <v>1456</v>
      </c>
      <c r="D643" s="8">
        <f t="shared" si="26"/>
        <v>5.7322834645669287</v>
      </c>
      <c r="E643" s="6">
        <f t="shared" si="27"/>
        <v>1.7461139617380945</v>
      </c>
      <c r="F643" s="6"/>
      <c r="G643" s="6"/>
      <c r="H643" s="6"/>
    </row>
    <row r="644" spans="1:8" ht="18.75" x14ac:dyDescent="0.3">
      <c r="A644" s="61">
        <v>39934</v>
      </c>
      <c r="B644">
        <v>1353</v>
      </c>
      <c r="D644" s="8">
        <f t="shared" si="26"/>
        <v>5.3267716535433074</v>
      </c>
      <c r="E644" s="6">
        <f t="shared" si="27"/>
        <v>1.6727453611522516</v>
      </c>
      <c r="F644" s="6"/>
      <c r="G644" s="6"/>
      <c r="H644" s="6"/>
    </row>
    <row r="645" spans="1:8" ht="18.75" x14ac:dyDescent="0.3">
      <c r="A645" s="61">
        <v>39965</v>
      </c>
      <c r="B645">
        <v>994</v>
      </c>
      <c r="D645" s="8">
        <f t="shared" si="26"/>
        <v>3.9133858267716537</v>
      </c>
      <c r="E645" s="6">
        <f t="shared" si="27"/>
        <v>1.3644029396380375</v>
      </c>
      <c r="F645" s="6"/>
      <c r="G645" s="6"/>
      <c r="H645" s="6"/>
    </row>
    <row r="646" spans="1:8" ht="18.75" x14ac:dyDescent="0.3">
      <c r="A646" s="61">
        <v>39995</v>
      </c>
      <c r="B646">
        <v>641</v>
      </c>
      <c r="D646" s="8">
        <f t="shared" si="26"/>
        <v>2.5236220472440944</v>
      </c>
      <c r="E646" s="6">
        <f t="shared" si="27"/>
        <v>0.9256951899021334</v>
      </c>
      <c r="F646" s="6"/>
      <c r="G646" s="6"/>
      <c r="H646" s="6"/>
    </row>
    <row r="647" spans="1:8" ht="18.75" x14ac:dyDescent="0.3">
      <c r="A647" s="61">
        <v>40026</v>
      </c>
      <c r="B647">
        <v>168</v>
      </c>
      <c r="D647" s="8">
        <f t="shared" si="26"/>
        <v>0.66141732283464572</v>
      </c>
      <c r="E647" s="6">
        <f t="shared" si="27"/>
        <v>-0.41337028761527761</v>
      </c>
      <c r="F647" s="6"/>
      <c r="G647" s="6"/>
      <c r="H647" s="6"/>
    </row>
    <row r="648" spans="1:8" ht="18.75" x14ac:dyDescent="0.3">
      <c r="A648" s="61">
        <v>40057</v>
      </c>
      <c r="B648">
        <v>640</v>
      </c>
      <c r="D648" s="8">
        <f t="shared" si="26"/>
        <v>2.5196850393700787</v>
      </c>
      <c r="E648" s="6">
        <f t="shared" si="27"/>
        <v>0.92413390933518091</v>
      </c>
      <c r="F648" s="6"/>
      <c r="G648" s="6"/>
      <c r="H648" s="6"/>
    </row>
    <row r="649" spans="1:8" ht="18.75" x14ac:dyDescent="0.3">
      <c r="A649" s="61">
        <v>40087</v>
      </c>
      <c r="B649">
        <v>362</v>
      </c>
      <c r="D649" s="8">
        <f t="shared" si="26"/>
        <v>1.4251968503937007</v>
      </c>
      <c r="E649" s="6">
        <f t="shared" si="27"/>
        <v>0.35430994480723443</v>
      </c>
      <c r="F649" s="6"/>
      <c r="G649" s="6"/>
      <c r="H649" s="6"/>
    </row>
    <row r="650" spans="1:8" ht="18.75" x14ac:dyDescent="0.3">
      <c r="A650" s="61">
        <v>40118</v>
      </c>
      <c r="B650">
        <v>1337</v>
      </c>
      <c r="D650" s="8">
        <f t="shared" si="26"/>
        <v>5.2637795275590555</v>
      </c>
      <c r="E650" s="6">
        <f t="shared" si="27"/>
        <v>1.6608493100834067</v>
      </c>
      <c r="F650" s="6"/>
      <c r="G650" s="6"/>
      <c r="H650" s="6"/>
    </row>
    <row r="651" spans="1:8" ht="18.75" x14ac:dyDescent="0.3">
      <c r="A651" s="61">
        <v>40148</v>
      </c>
      <c r="B651">
        <v>299</v>
      </c>
      <c r="D651" s="8">
        <f t="shared" si="26"/>
        <v>1.1771653543307086</v>
      </c>
      <c r="E651" s="6">
        <f t="shared" si="27"/>
        <v>0.16310930637214976</v>
      </c>
      <c r="F651" s="6"/>
      <c r="G651" s="6"/>
      <c r="H651" s="6"/>
    </row>
    <row r="652" spans="1:8" ht="18.75" x14ac:dyDescent="0.3">
      <c r="A652" s="61">
        <v>40179</v>
      </c>
      <c r="B652">
        <v>379</v>
      </c>
      <c r="D652" s="8">
        <f t="shared" si="26"/>
        <v>1.4921259842519685</v>
      </c>
      <c r="E652" s="6">
        <f t="shared" si="27"/>
        <v>0.40020193806388976</v>
      </c>
      <c r="F652" s="6"/>
      <c r="G652" s="6"/>
      <c r="H652" s="6"/>
    </row>
    <row r="653" spans="1:8" ht="18.75" x14ac:dyDescent="0.3">
      <c r="A653" s="61">
        <v>40210</v>
      </c>
      <c r="B653">
        <v>410</v>
      </c>
      <c r="D653" s="8">
        <f t="shared" si="26"/>
        <v>1.6141732283464567</v>
      </c>
      <c r="E653" s="6">
        <f t="shared" si="27"/>
        <v>0.47882289267981692</v>
      </c>
      <c r="F653" s="6"/>
      <c r="G653" s="6"/>
      <c r="H653" s="6"/>
    </row>
    <row r="654" spans="1:8" ht="18.75" x14ac:dyDescent="0.3">
      <c r="A654" s="61">
        <v>40238</v>
      </c>
      <c r="B654">
        <v>826</v>
      </c>
      <c r="D654" s="8">
        <f t="shared" si="26"/>
        <v>3.2519685039370079</v>
      </c>
      <c r="E654" s="6">
        <f t="shared" si="27"/>
        <v>1.1792605065024415</v>
      </c>
      <c r="F654" s="6"/>
      <c r="G654" s="6"/>
      <c r="H654" s="6"/>
    </row>
    <row r="655" spans="1:8" ht="18.75" x14ac:dyDescent="0.3">
      <c r="A655" s="61">
        <v>40269</v>
      </c>
      <c r="B655">
        <v>521</v>
      </c>
      <c r="D655" s="8">
        <f t="shared" si="26"/>
        <v>2.0511811023622046</v>
      </c>
      <c r="E655" s="6">
        <f t="shared" si="27"/>
        <v>0.71841577473483031</v>
      </c>
      <c r="F655" s="6"/>
      <c r="G655" s="6"/>
      <c r="H655" s="6"/>
    </row>
    <row r="656" spans="1:8" ht="18.75" x14ac:dyDescent="0.3">
      <c r="A656" s="61">
        <v>40299</v>
      </c>
      <c r="B656">
        <v>1872</v>
      </c>
      <c r="D656" s="8">
        <f t="shared" si="26"/>
        <v>7.3700787401574805</v>
      </c>
      <c r="E656" s="6">
        <f t="shared" si="27"/>
        <v>1.9974283900190009</v>
      </c>
      <c r="F656" s="6"/>
      <c r="G656" s="6"/>
      <c r="H656" s="6"/>
    </row>
    <row r="657" spans="1:8" ht="18.75" x14ac:dyDescent="0.3">
      <c r="A657" s="61">
        <v>40330</v>
      </c>
      <c r="B657">
        <v>656</v>
      </c>
      <c r="D657" s="8">
        <f t="shared" si="26"/>
        <v>2.5826771653543306</v>
      </c>
      <c r="E657" s="6">
        <f t="shared" si="27"/>
        <v>0.94882652192555239</v>
      </c>
      <c r="F657" s="6"/>
      <c r="G657" s="6"/>
      <c r="H657" s="6"/>
    </row>
    <row r="658" spans="1:8" ht="18.75" x14ac:dyDescent="0.3">
      <c r="A658" s="61">
        <v>40360</v>
      </c>
      <c r="B658">
        <v>899</v>
      </c>
      <c r="D658" s="8">
        <f t="shared" si="26"/>
        <v>3.5393700787401574</v>
      </c>
      <c r="E658" s="6">
        <f t="shared" si="27"/>
        <v>1.2639487674530836</v>
      </c>
      <c r="F658" s="6"/>
      <c r="G658" s="6"/>
      <c r="H658" s="6"/>
    </row>
    <row r="659" spans="1:8" ht="18.75" x14ac:dyDescent="0.3">
      <c r="A659" s="61">
        <v>40391</v>
      </c>
      <c r="B659">
        <v>1420</v>
      </c>
      <c r="D659" s="8">
        <f t="shared" si="26"/>
        <v>5.590551181102362</v>
      </c>
      <c r="E659" s="6">
        <f t="shared" si="27"/>
        <v>1.7210778835767697</v>
      </c>
      <c r="F659" s="6"/>
      <c r="G659" s="6"/>
      <c r="H659" s="6"/>
    </row>
    <row r="660" spans="1:8" ht="18.75" x14ac:dyDescent="0.3">
      <c r="A660" s="61">
        <v>40422</v>
      </c>
      <c r="B660">
        <v>323</v>
      </c>
      <c r="D660" s="8">
        <f t="shared" si="26"/>
        <v>1.2716535433070866</v>
      </c>
      <c r="E660" s="6">
        <f t="shared" si="27"/>
        <v>0.24031805620411992</v>
      </c>
      <c r="F660" s="6"/>
      <c r="G660" s="6"/>
      <c r="H660" s="6"/>
    </row>
    <row r="661" spans="1:8" ht="18.75" x14ac:dyDescent="0.3">
      <c r="A661" s="61">
        <v>40452</v>
      </c>
      <c r="B661">
        <v>443</v>
      </c>
      <c r="D661" s="8">
        <f t="shared" si="26"/>
        <v>1.7440944881889764</v>
      </c>
      <c r="E661" s="6">
        <f t="shared" si="27"/>
        <v>0.55623550302659908</v>
      </c>
      <c r="F661" s="6"/>
      <c r="G661" s="6"/>
      <c r="H661" s="6"/>
    </row>
    <row r="662" spans="1:8" ht="18.75" x14ac:dyDescent="0.3">
      <c r="A662" s="61">
        <v>40483</v>
      </c>
      <c r="B662">
        <v>635</v>
      </c>
      <c r="D662" s="8">
        <f t="shared" si="26"/>
        <v>2.5</v>
      </c>
      <c r="E662" s="6">
        <f t="shared" si="27"/>
        <v>0.91629073187415511</v>
      </c>
      <c r="F662" s="6"/>
      <c r="G662" s="6"/>
      <c r="H662" s="6"/>
    </row>
    <row r="663" spans="1:8" ht="18.75" x14ac:dyDescent="0.3">
      <c r="A663" s="61">
        <v>40513</v>
      </c>
      <c r="B663">
        <v>154</v>
      </c>
      <c r="D663" s="8">
        <f t="shared" si="26"/>
        <v>0.60629921259842523</v>
      </c>
      <c r="E663" s="6">
        <f t="shared" si="27"/>
        <v>-0.50038166460490741</v>
      </c>
      <c r="F663" s="6"/>
      <c r="G663" s="6"/>
      <c r="H663" s="6"/>
    </row>
    <row r="664" spans="1:8" ht="18.75" x14ac:dyDescent="0.3">
      <c r="A664" s="61">
        <v>40544</v>
      </c>
      <c r="B664">
        <v>214</v>
      </c>
      <c r="D664" s="8">
        <f t="shared" si="26"/>
        <v>0.84251968503937003</v>
      </c>
      <c r="E664" s="6">
        <f t="shared" si="27"/>
        <v>-0.17135825199668517</v>
      </c>
      <c r="F664" s="6"/>
      <c r="G664" s="6"/>
      <c r="H664" s="6"/>
    </row>
    <row r="665" spans="1:8" ht="18.75" x14ac:dyDescent="0.3">
      <c r="A665" s="61">
        <v>40575</v>
      </c>
      <c r="B665">
        <v>454</v>
      </c>
      <c r="D665" s="8">
        <f t="shared" si="26"/>
        <v>1.7874015748031495</v>
      </c>
      <c r="E665" s="6">
        <f t="shared" si="27"/>
        <v>0.5807629310228114</v>
      </c>
      <c r="F665" s="6"/>
      <c r="G665" s="6"/>
      <c r="H665" s="6"/>
    </row>
    <row r="666" spans="1:8" ht="18.75" x14ac:dyDescent="0.3">
      <c r="A666" s="61">
        <v>40603</v>
      </c>
      <c r="B666">
        <v>409</v>
      </c>
      <c r="D666" s="8">
        <f t="shared" si="26"/>
        <v>1.610236220472441</v>
      </c>
      <c r="E666" s="6">
        <f t="shared" si="27"/>
        <v>0.47638088902426518</v>
      </c>
      <c r="F666" s="6"/>
      <c r="G666" s="6"/>
      <c r="H666" s="6"/>
    </row>
    <row r="667" spans="1:8" ht="18.75" x14ac:dyDescent="0.3">
      <c r="A667" s="61">
        <v>40634</v>
      </c>
      <c r="B667">
        <v>1201</v>
      </c>
      <c r="D667" s="8">
        <f t="shared" si="26"/>
        <v>4.728346456692913</v>
      </c>
      <c r="E667" s="6">
        <f t="shared" si="27"/>
        <v>1.553575555061447</v>
      </c>
      <c r="F667" s="6"/>
      <c r="G667" s="6"/>
      <c r="H667" s="6"/>
    </row>
    <row r="668" spans="1:8" ht="18.75" x14ac:dyDescent="0.3">
      <c r="A668" s="61">
        <v>40664</v>
      </c>
      <c r="B668">
        <v>1310</v>
      </c>
      <c r="D668" s="8">
        <f t="shared" si="26"/>
        <v>5.1574803149606296</v>
      </c>
      <c r="E668" s="6">
        <f t="shared" si="27"/>
        <v>1.6404481491766605</v>
      </c>
      <c r="F668" s="6"/>
      <c r="G668" s="6"/>
      <c r="H668" s="6"/>
    </row>
    <row r="669" spans="1:8" ht="18.75" x14ac:dyDescent="0.3">
      <c r="A669" s="61">
        <v>40695</v>
      </c>
      <c r="B669">
        <v>1190</v>
      </c>
      <c r="D669" s="8">
        <f t="shared" si="26"/>
        <v>4.6850393700787398</v>
      </c>
      <c r="E669" s="6">
        <f t="shared" si="27"/>
        <v>1.5443743190870385</v>
      </c>
      <c r="F669" s="6"/>
      <c r="G669" s="6"/>
      <c r="H669" s="6"/>
    </row>
    <row r="670" spans="1:8" ht="18.75" x14ac:dyDescent="0.3">
      <c r="A670" s="61">
        <v>40725</v>
      </c>
      <c r="B670">
        <v>832</v>
      </c>
      <c r="D670" s="8">
        <f t="shared" si="26"/>
        <v>3.2755905511811023</v>
      </c>
      <c r="E670" s="6">
        <f t="shared" si="27"/>
        <v>1.1864981738026721</v>
      </c>
      <c r="F670" s="6"/>
      <c r="G670" s="6"/>
      <c r="H670" s="6"/>
    </row>
    <row r="671" spans="1:8" ht="18.75" x14ac:dyDescent="0.3">
      <c r="A671" s="61">
        <v>40756</v>
      </c>
      <c r="B671">
        <v>337</v>
      </c>
      <c r="D671" s="8">
        <f t="shared" si="26"/>
        <v>1.3267716535433072</v>
      </c>
      <c r="E671" s="6">
        <f t="shared" si="27"/>
        <v>0.2827486633338252</v>
      </c>
      <c r="F671" s="6"/>
      <c r="G671" s="6"/>
      <c r="H671" s="6"/>
    </row>
    <row r="672" spans="1:8" ht="18.75" x14ac:dyDescent="0.3">
      <c r="A672" s="61">
        <v>40787</v>
      </c>
      <c r="B672">
        <v>360</v>
      </c>
      <c r="D672" s="8">
        <f t="shared" si="26"/>
        <v>1.4173228346456692</v>
      </c>
      <c r="E672" s="6">
        <f t="shared" si="27"/>
        <v>0.34876976443161906</v>
      </c>
      <c r="F672" s="6"/>
      <c r="G672" s="6"/>
      <c r="H672" s="6"/>
    </row>
    <row r="673" spans="1:8" ht="18.75" x14ac:dyDescent="0.3">
      <c r="A673" s="61">
        <v>40817</v>
      </c>
      <c r="B673">
        <v>236</v>
      </c>
      <c r="D673" s="8">
        <f t="shared" si="26"/>
        <v>0.92913385826771655</v>
      </c>
      <c r="E673" s="6">
        <f t="shared" si="27"/>
        <v>-7.3502461992926496E-2</v>
      </c>
      <c r="F673" s="6"/>
      <c r="G673" s="6"/>
      <c r="H673" s="6"/>
    </row>
    <row r="674" spans="1:8" ht="18.75" x14ac:dyDescent="0.3">
      <c r="A674" s="61">
        <v>40848</v>
      </c>
      <c r="B674">
        <v>338</v>
      </c>
      <c r="D674" s="8">
        <f t="shared" si="26"/>
        <v>1.3307086614173229</v>
      </c>
      <c r="E674" s="6">
        <f t="shared" si="27"/>
        <v>0.28571162846448228</v>
      </c>
      <c r="F674" s="6"/>
      <c r="G674" s="6"/>
      <c r="H674" s="6"/>
    </row>
    <row r="675" spans="1:8" ht="18.75" x14ac:dyDescent="0.3">
      <c r="A675" s="61">
        <v>40878</v>
      </c>
      <c r="B675">
        <v>245</v>
      </c>
      <c r="D675" s="8">
        <f t="shared" si="26"/>
        <v>0.96456692913385822</v>
      </c>
      <c r="E675" s="6">
        <f t="shared" si="27"/>
        <v>-3.6076056473809646E-2</v>
      </c>
      <c r="F675" s="6"/>
      <c r="G675" s="6"/>
      <c r="H675" s="6"/>
    </row>
    <row r="676" spans="1:8" ht="18.75" x14ac:dyDescent="0.3">
      <c r="A676" s="61">
        <v>40909</v>
      </c>
      <c r="B676">
        <v>191</v>
      </c>
      <c r="D676" s="8">
        <f t="shared" si="26"/>
        <v>0.75196850393700787</v>
      </c>
      <c r="E676" s="6">
        <f t="shared" si="27"/>
        <v>-0.2850608389719067</v>
      </c>
      <c r="F676" s="6"/>
      <c r="G676" s="6"/>
      <c r="H676" s="6"/>
    </row>
    <row r="677" spans="1:8" ht="18.75" x14ac:dyDescent="0.3">
      <c r="A677" s="61">
        <v>40940</v>
      </c>
      <c r="B677">
        <v>56</v>
      </c>
      <c r="D677" s="8">
        <f t="shared" si="26"/>
        <v>0.22047244094488189</v>
      </c>
      <c r="E677" s="6">
        <f t="shared" si="27"/>
        <v>-1.5119825762833874</v>
      </c>
      <c r="F677" s="6"/>
      <c r="G677" s="6"/>
      <c r="H677" s="6"/>
    </row>
    <row r="678" spans="1:8" ht="18.75" x14ac:dyDescent="0.3">
      <c r="A678" s="61">
        <v>40969</v>
      </c>
      <c r="B678">
        <v>1030</v>
      </c>
      <c r="D678" s="8">
        <f t="shared" si="26"/>
        <v>4.0551181102362204</v>
      </c>
      <c r="E678" s="6">
        <f t="shared" si="27"/>
        <v>1.3999798142051449</v>
      </c>
      <c r="F678" s="6"/>
      <c r="G678" s="6"/>
      <c r="H678" s="6"/>
    </row>
    <row r="679" spans="1:8" ht="18.75" x14ac:dyDescent="0.3">
      <c r="A679" s="61">
        <v>41000</v>
      </c>
      <c r="B679">
        <v>1096</v>
      </c>
      <c r="D679" s="8">
        <f t="shared" si="26"/>
        <v>4.3149606299212602</v>
      </c>
      <c r="E679" s="6">
        <f t="shared" si="27"/>
        <v>1.4620882004894242</v>
      </c>
      <c r="F679" s="6"/>
      <c r="G679" s="6"/>
      <c r="H679" s="6"/>
    </row>
    <row r="680" spans="1:8" ht="18.75" x14ac:dyDescent="0.3">
      <c r="A680" s="61">
        <v>41030</v>
      </c>
      <c r="B680">
        <v>359</v>
      </c>
      <c r="D680" s="8">
        <f t="shared" si="26"/>
        <v>1.4133858267716535</v>
      </c>
      <c r="E680" s="6">
        <f t="shared" si="27"/>
        <v>0.34598812146974223</v>
      </c>
      <c r="F680" s="6"/>
      <c r="G680" s="6"/>
      <c r="H680" s="6"/>
    </row>
    <row r="681" spans="1:8" ht="18.75" x14ac:dyDescent="0.3">
      <c r="A681" s="61">
        <v>41061</v>
      </c>
      <c r="B681">
        <v>466</v>
      </c>
      <c r="D681" s="8">
        <f t="shared" si="26"/>
        <v>1.8346456692913387</v>
      </c>
      <c r="E681" s="6">
        <f t="shared" si="27"/>
        <v>0.6068513671071093</v>
      </c>
      <c r="F681" s="6"/>
      <c r="G681" s="6"/>
      <c r="H681" s="6"/>
    </row>
    <row r="682" spans="1:8" ht="18.75" x14ac:dyDescent="0.3">
      <c r="A682" s="61">
        <v>41091</v>
      </c>
      <c r="B682">
        <v>1105</v>
      </c>
      <c r="D682" s="8">
        <f t="shared" si="26"/>
        <v>4.3503937007874018</v>
      </c>
      <c r="E682" s="6">
        <f t="shared" si="27"/>
        <v>1.4702663469333166</v>
      </c>
      <c r="F682" s="6"/>
      <c r="G682" s="6"/>
      <c r="H682" s="6"/>
    </row>
    <row r="683" spans="1:8" ht="18.75" x14ac:dyDescent="0.3">
      <c r="A683" s="61">
        <v>41122</v>
      </c>
      <c r="B683">
        <v>1480</v>
      </c>
      <c r="D683" s="8">
        <f t="shared" si="26"/>
        <v>5.8267716535433074</v>
      </c>
      <c r="E683" s="6">
        <f t="shared" si="27"/>
        <v>1.7624630997396242</v>
      </c>
      <c r="F683" s="6"/>
      <c r="G683" s="6"/>
      <c r="H683" s="6"/>
    </row>
    <row r="684" spans="1:8" ht="18.75" x14ac:dyDescent="0.3">
      <c r="A684" s="61">
        <v>41153</v>
      </c>
      <c r="B684">
        <v>1012</v>
      </c>
      <c r="D684" s="8">
        <f t="shared" si="26"/>
        <v>3.984251968503937</v>
      </c>
      <c r="E684" s="6">
        <f t="shared" si="27"/>
        <v>1.3823495828288743</v>
      </c>
      <c r="F684" s="6"/>
      <c r="G684" s="6"/>
      <c r="H684" s="6"/>
    </row>
    <row r="685" spans="1:8" ht="18.75" x14ac:dyDescent="0.3">
      <c r="A685" s="61">
        <v>41183</v>
      </c>
      <c r="B685">
        <v>395</v>
      </c>
      <c r="D685" s="8">
        <f t="shared" si="26"/>
        <v>1.5551181102362204</v>
      </c>
      <c r="E685" s="6">
        <f t="shared" si="27"/>
        <v>0.44155149788258524</v>
      </c>
      <c r="F685" s="6"/>
      <c r="G685" s="6"/>
      <c r="H685" s="6"/>
    </row>
    <row r="686" spans="1:8" ht="18.75" x14ac:dyDescent="0.3">
      <c r="A686" s="61">
        <v>41214</v>
      </c>
      <c r="B686">
        <v>650</v>
      </c>
      <c r="D686" s="8">
        <f t="shared" si="26"/>
        <v>2.5590551181102361</v>
      </c>
      <c r="E686" s="6">
        <f t="shared" si="27"/>
        <v>0.93963809587114622</v>
      </c>
      <c r="F686" s="6"/>
      <c r="G686" s="6"/>
      <c r="H686" s="6"/>
    </row>
    <row r="687" spans="1:8" ht="18.75" x14ac:dyDescent="0.3">
      <c r="A687" s="61">
        <v>41244</v>
      </c>
      <c r="B687">
        <v>642</v>
      </c>
      <c r="D687" s="8">
        <f t="shared" si="26"/>
        <v>2.5275590551181102</v>
      </c>
      <c r="E687" s="6">
        <f t="shared" si="27"/>
        <v>0.92725403667142459</v>
      </c>
      <c r="F687" s="6"/>
      <c r="G687" s="6"/>
      <c r="H687" s="6"/>
    </row>
    <row r="688" spans="1:8" ht="18.75" x14ac:dyDescent="0.3">
      <c r="A688" s="61">
        <v>41275</v>
      </c>
      <c r="B688">
        <v>189</v>
      </c>
      <c r="D688" s="8">
        <f t="shared" si="26"/>
        <v>0.74409448818897639</v>
      </c>
      <c r="E688" s="6">
        <f t="shared" si="27"/>
        <v>-0.29558725195889418</v>
      </c>
      <c r="F688" s="6"/>
      <c r="G688" s="6"/>
      <c r="H688" s="6"/>
    </row>
    <row r="689" spans="1:8" ht="18.75" x14ac:dyDescent="0.3">
      <c r="A689" s="61">
        <v>41306</v>
      </c>
      <c r="B689">
        <v>615</v>
      </c>
      <c r="D689" s="8">
        <f t="shared" si="26"/>
        <v>2.4212598425196852</v>
      </c>
      <c r="E689" s="6">
        <f t="shared" si="27"/>
        <v>0.88428800078798131</v>
      </c>
      <c r="F689" s="6"/>
      <c r="G689" s="6"/>
      <c r="H689" s="6"/>
    </row>
    <row r="690" spans="1:8" ht="18.75" x14ac:dyDescent="0.3">
      <c r="A690" s="61">
        <v>41334</v>
      </c>
      <c r="B690">
        <v>805</v>
      </c>
      <c r="D690" s="8">
        <f t="shared" si="26"/>
        <v>3.1692913385826773</v>
      </c>
      <c r="E690" s="6">
        <f t="shared" si="27"/>
        <v>1.1535080104000268</v>
      </c>
      <c r="F690" s="6"/>
      <c r="G690" s="6"/>
      <c r="H690" s="6"/>
    </row>
    <row r="691" spans="1:8" ht="18.75" x14ac:dyDescent="0.3">
      <c r="A691" s="61">
        <v>41365</v>
      </c>
      <c r="B691">
        <v>1166</v>
      </c>
      <c r="D691" s="8">
        <f t="shared" si="26"/>
        <v>4.590551181102362</v>
      </c>
      <c r="E691" s="6">
        <f t="shared" si="27"/>
        <v>1.524000099891901</v>
      </c>
      <c r="F691" s="6"/>
      <c r="G691" s="6"/>
      <c r="H691" s="6"/>
    </row>
    <row r="692" spans="1:8" ht="18.75" x14ac:dyDescent="0.3">
      <c r="A692" s="61">
        <v>41395</v>
      </c>
      <c r="B692">
        <v>1508</v>
      </c>
      <c r="D692" s="8">
        <f t="shared" si="26"/>
        <v>5.9370078740157481</v>
      </c>
      <c r="E692" s="6">
        <f t="shared" si="27"/>
        <v>1.7812052815493649</v>
      </c>
      <c r="F692" s="6"/>
      <c r="G692" s="6"/>
      <c r="H692" s="6"/>
    </row>
    <row r="693" spans="1:8" ht="18.75" x14ac:dyDescent="0.3">
      <c r="A693" s="61">
        <v>41426</v>
      </c>
      <c r="B693">
        <v>767</v>
      </c>
      <c r="D693" s="8">
        <f t="shared" si="26"/>
        <v>3.0196850393700787</v>
      </c>
      <c r="E693" s="6">
        <f t="shared" si="27"/>
        <v>1.1051525343487196</v>
      </c>
      <c r="F693" s="6"/>
      <c r="G693" s="6"/>
      <c r="H693" s="6"/>
    </row>
    <row r="694" spans="1:8" ht="18.75" x14ac:dyDescent="0.3">
      <c r="A694" s="61">
        <v>41456</v>
      </c>
      <c r="B694">
        <v>650</v>
      </c>
      <c r="D694" s="8">
        <f t="shared" si="26"/>
        <v>2.5590551181102361</v>
      </c>
      <c r="E694" s="6">
        <f t="shared" si="27"/>
        <v>0.93963809587114622</v>
      </c>
      <c r="F694" s="6"/>
      <c r="G694" s="6"/>
      <c r="H694" s="6"/>
    </row>
    <row r="695" spans="1:8" ht="18.75" x14ac:dyDescent="0.3">
      <c r="A695" s="61">
        <v>41487</v>
      </c>
      <c r="B695">
        <v>1798</v>
      </c>
      <c r="D695" s="8">
        <f t="shared" si="26"/>
        <v>7.0787401574803148</v>
      </c>
      <c r="E695" s="6">
        <f t="shared" si="27"/>
        <v>1.957095948013029</v>
      </c>
      <c r="F695" s="6"/>
      <c r="G695" s="6"/>
      <c r="H695" s="6"/>
    </row>
    <row r="696" spans="1:8" ht="18.75" x14ac:dyDescent="0.3">
      <c r="A696" s="61">
        <v>41518</v>
      </c>
      <c r="B696">
        <v>894</v>
      </c>
      <c r="D696" s="8">
        <f t="shared" si="26"/>
        <v>3.5196850393700787</v>
      </c>
      <c r="E696" s="6">
        <f t="shared" si="27"/>
        <v>1.2583715081549776</v>
      </c>
      <c r="F696" s="6"/>
      <c r="G696" s="6"/>
      <c r="H696" s="6"/>
    </row>
    <row r="697" spans="1:8" ht="18.75" x14ac:dyDescent="0.3">
      <c r="A697" s="61">
        <v>41548</v>
      </c>
      <c r="B697">
        <v>1394</v>
      </c>
      <c r="D697" s="8">
        <f t="shared" si="26"/>
        <v>5.4881889763779528</v>
      </c>
      <c r="E697" s="6">
        <f t="shared" si="27"/>
        <v>1.7025983243019327</v>
      </c>
      <c r="F697" s="6"/>
      <c r="G697" s="6"/>
      <c r="H697" s="6"/>
    </row>
    <row r="698" spans="1:8" ht="18.75" x14ac:dyDescent="0.3">
      <c r="A698" s="61">
        <v>41579</v>
      </c>
      <c r="B698">
        <v>71</v>
      </c>
      <c r="D698" s="8">
        <f t="shared" si="26"/>
        <v>0.27952755905511811</v>
      </c>
      <c r="E698" s="6">
        <f t="shared" si="27"/>
        <v>-1.2746543899772211</v>
      </c>
      <c r="F698" s="6"/>
      <c r="G698" s="6"/>
      <c r="H698" s="6"/>
    </row>
    <row r="699" spans="1:8" ht="18.75" x14ac:dyDescent="0.3">
      <c r="A699" s="61">
        <v>41609</v>
      </c>
      <c r="B699">
        <v>737</v>
      </c>
      <c r="D699" s="8">
        <f t="shared" si="26"/>
        <v>2.9015748031496065</v>
      </c>
      <c r="E699" s="6">
        <f t="shared" si="27"/>
        <v>1.0652536251708</v>
      </c>
      <c r="F699" s="6"/>
      <c r="G699" s="6"/>
      <c r="H699" s="6"/>
    </row>
    <row r="700" spans="1:8" ht="18.75" x14ac:dyDescent="0.3">
      <c r="A700" s="61">
        <v>41640</v>
      </c>
      <c r="B700">
        <v>113</v>
      </c>
      <c r="D700" s="8">
        <f t="shared" si="26"/>
        <v>0.44488188976377951</v>
      </c>
      <c r="E700" s="6">
        <f t="shared" si="27"/>
        <v>-0.809946448306196</v>
      </c>
      <c r="F700" s="6"/>
      <c r="G700" s="6"/>
      <c r="H700" s="6"/>
    </row>
    <row r="701" spans="1:8" ht="18.75" x14ac:dyDescent="0.3">
      <c r="A701" s="61">
        <v>41671</v>
      </c>
      <c r="B701">
        <v>626</v>
      </c>
      <c r="D701" s="8">
        <f t="shared" si="26"/>
        <v>2.4645669291338583</v>
      </c>
      <c r="E701" s="6">
        <f t="shared" si="27"/>
        <v>0.90201610408156196</v>
      </c>
      <c r="F701" s="6"/>
      <c r="G701" s="6"/>
      <c r="H701" s="6"/>
    </row>
    <row r="702" spans="1:8" ht="18.75" x14ac:dyDescent="0.3">
      <c r="A702" s="61">
        <v>41699</v>
      </c>
      <c r="B702">
        <v>410</v>
      </c>
      <c r="D702" s="8">
        <f t="shared" ref="D702:D765" si="28">B702/($C$4*10)</f>
        <v>1.6141732283464567</v>
      </c>
      <c r="E702" s="6">
        <f t="shared" ref="E702:E765" si="29">LN(D702)</f>
        <v>0.47882289267981692</v>
      </c>
      <c r="F702" s="6"/>
      <c r="G702" s="6"/>
      <c r="H702" s="6"/>
    </row>
    <row r="703" spans="1:8" ht="18.75" x14ac:dyDescent="0.3">
      <c r="A703" s="61">
        <v>41730</v>
      </c>
      <c r="B703">
        <v>1479</v>
      </c>
      <c r="D703" s="8">
        <f t="shared" si="28"/>
        <v>5.8228346456692917</v>
      </c>
      <c r="E703" s="6">
        <f t="shared" si="29"/>
        <v>1.7617871956922633</v>
      </c>
      <c r="F703" s="6"/>
      <c r="G703" s="6"/>
      <c r="H703" s="6"/>
    </row>
    <row r="704" spans="1:8" ht="18.75" x14ac:dyDescent="0.3">
      <c r="A704" s="61">
        <v>41760</v>
      </c>
      <c r="B704">
        <v>976</v>
      </c>
      <c r="D704" s="8">
        <f t="shared" si="28"/>
        <v>3.8425196850393699</v>
      </c>
      <c r="E704" s="6">
        <f t="shared" si="29"/>
        <v>1.3461283193945559</v>
      </c>
      <c r="F704" s="6"/>
      <c r="G704" s="6"/>
      <c r="H704" s="6"/>
    </row>
    <row r="705" spans="1:8" ht="18.75" x14ac:dyDescent="0.3">
      <c r="A705" s="61">
        <v>41791</v>
      </c>
      <c r="B705">
        <v>3418</v>
      </c>
      <c r="D705" s="8">
        <f t="shared" si="28"/>
        <v>13.456692913385826</v>
      </c>
      <c r="E705" s="6">
        <f t="shared" si="29"/>
        <v>2.5994765966569995</v>
      </c>
      <c r="F705" s="6"/>
      <c r="G705" s="6"/>
      <c r="H705" s="6"/>
    </row>
    <row r="706" spans="1:8" ht="18.75" x14ac:dyDescent="0.3">
      <c r="A706" s="61">
        <v>41821</v>
      </c>
      <c r="B706">
        <v>2079</v>
      </c>
      <c r="D706" s="8">
        <f t="shared" si="28"/>
        <v>8.1850393700787407</v>
      </c>
      <c r="E706" s="6">
        <f t="shared" si="29"/>
        <v>2.1023080208394762</v>
      </c>
      <c r="F706" s="6"/>
      <c r="G706" s="6"/>
      <c r="H706" s="6"/>
    </row>
    <row r="707" spans="1:8" ht="18.75" x14ac:dyDescent="0.3">
      <c r="A707" s="61">
        <v>41852</v>
      </c>
      <c r="B707">
        <v>493</v>
      </c>
      <c r="D707" s="8">
        <f t="shared" si="28"/>
        <v>1.9409448818897639</v>
      </c>
      <c r="E707" s="6">
        <f t="shared" si="29"/>
        <v>0.6631749070241536</v>
      </c>
      <c r="F707" s="6"/>
      <c r="G707" s="6"/>
      <c r="H707" s="6"/>
    </row>
    <row r="708" spans="1:8" ht="18.75" x14ac:dyDescent="0.3">
      <c r="A708" s="61">
        <v>41883</v>
      </c>
      <c r="B708">
        <v>921</v>
      </c>
      <c r="D708" s="8">
        <f t="shared" si="28"/>
        <v>3.6259842519685042</v>
      </c>
      <c r="E708" s="6">
        <f t="shared" si="29"/>
        <v>1.2881257692367702</v>
      </c>
      <c r="F708" s="6"/>
      <c r="G708" s="6"/>
      <c r="H708" s="6"/>
    </row>
    <row r="709" spans="1:8" ht="18.75" x14ac:dyDescent="0.3">
      <c r="A709" s="61">
        <v>41913</v>
      </c>
      <c r="B709">
        <v>948</v>
      </c>
      <c r="D709" s="8">
        <f t="shared" si="28"/>
        <v>3.7322834645669292</v>
      </c>
      <c r="E709" s="6">
        <f t="shared" si="29"/>
        <v>1.3170202352364853</v>
      </c>
      <c r="F709" s="6"/>
      <c r="G709" s="6"/>
      <c r="H709" s="6"/>
    </row>
    <row r="710" spans="1:8" ht="18.75" x14ac:dyDescent="0.3">
      <c r="A710" s="61">
        <v>41944</v>
      </c>
      <c r="B710">
        <v>594</v>
      </c>
      <c r="D710" s="8">
        <f t="shared" si="28"/>
        <v>2.3385826771653542</v>
      </c>
      <c r="E710" s="6">
        <f t="shared" si="29"/>
        <v>0.84954505234410826</v>
      </c>
      <c r="F710" s="6"/>
      <c r="G710" s="6"/>
      <c r="H710" s="6"/>
    </row>
    <row r="711" spans="1:8" ht="18.75" x14ac:dyDescent="0.3">
      <c r="A711" s="61">
        <v>41974</v>
      </c>
      <c r="B711">
        <v>506</v>
      </c>
      <c r="D711" s="8">
        <f t="shared" si="28"/>
        <v>1.9921259842519685</v>
      </c>
      <c r="E711" s="6">
        <f t="shared" si="29"/>
        <v>0.68920240226892893</v>
      </c>
      <c r="F711" s="6"/>
      <c r="G711" s="6"/>
      <c r="H711" s="6"/>
    </row>
    <row r="712" spans="1:8" ht="18.75" x14ac:dyDescent="0.3">
      <c r="A712" s="61">
        <v>42005</v>
      </c>
      <c r="B712">
        <v>204</v>
      </c>
      <c r="D712" s="8">
        <f t="shared" si="28"/>
        <v>0.80314960629921262</v>
      </c>
      <c r="E712" s="6">
        <f t="shared" si="29"/>
        <v>-0.21921427317432018</v>
      </c>
      <c r="F712" s="6"/>
      <c r="G712" s="6"/>
      <c r="H712" s="6"/>
    </row>
    <row r="713" spans="1:8" ht="18.75" x14ac:dyDescent="0.3">
      <c r="A713" s="61">
        <v>42036</v>
      </c>
      <c r="B713">
        <v>150</v>
      </c>
      <c r="D713" s="8">
        <f t="shared" si="28"/>
        <v>0.59055118110236215</v>
      </c>
      <c r="E713" s="6">
        <f t="shared" si="29"/>
        <v>-0.52669897292228096</v>
      </c>
      <c r="F713" s="6"/>
      <c r="G713" s="6"/>
      <c r="H713" s="6"/>
    </row>
    <row r="714" spans="1:8" ht="18.75" x14ac:dyDescent="0.3">
      <c r="A714" s="61">
        <v>42064</v>
      </c>
      <c r="B714">
        <v>1203</v>
      </c>
      <c r="D714" s="8">
        <f t="shared" si="28"/>
        <v>4.7362204724409445</v>
      </c>
      <c r="E714" s="6">
        <f t="shared" si="29"/>
        <v>1.5552394489561423</v>
      </c>
      <c r="F714" s="6"/>
      <c r="G714" s="6"/>
      <c r="H714" s="6"/>
    </row>
    <row r="715" spans="1:8" ht="18.75" x14ac:dyDescent="0.3">
      <c r="A715" s="61">
        <v>42095</v>
      </c>
      <c r="B715">
        <v>1435</v>
      </c>
      <c r="D715" s="8">
        <f t="shared" si="28"/>
        <v>5.6496062992125982</v>
      </c>
      <c r="E715" s="6">
        <f t="shared" si="29"/>
        <v>1.7315858611751849</v>
      </c>
      <c r="F715" s="6"/>
      <c r="G715" s="6"/>
      <c r="H715" s="6"/>
    </row>
    <row r="716" spans="1:8" ht="18.75" x14ac:dyDescent="0.3">
      <c r="A716" s="61">
        <v>42125</v>
      </c>
      <c r="B716">
        <v>962</v>
      </c>
      <c r="D716" s="8">
        <f t="shared" si="28"/>
        <v>3.7874015748031495</v>
      </c>
      <c r="E716" s="6">
        <f t="shared" si="29"/>
        <v>1.3316801836471699</v>
      </c>
      <c r="F716" s="6"/>
      <c r="G716" s="6"/>
      <c r="H716" s="6"/>
    </row>
    <row r="717" spans="1:8" ht="18.75" x14ac:dyDescent="0.3">
      <c r="A717" s="61">
        <v>42156</v>
      </c>
      <c r="B717">
        <v>1192</v>
      </c>
      <c r="D717" s="8">
        <f t="shared" si="28"/>
        <v>4.6929133858267713</v>
      </c>
      <c r="E717" s="6">
        <f t="shared" si="29"/>
        <v>1.5460535806067583</v>
      </c>
      <c r="F717" s="6"/>
      <c r="G717" s="6"/>
      <c r="H717" s="6"/>
    </row>
    <row r="718" spans="1:8" ht="18.75" x14ac:dyDescent="0.3">
      <c r="A718" s="61">
        <v>42186</v>
      </c>
      <c r="B718">
        <v>601</v>
      </c>
      <c r="D718" s="8">
        <f t="shared" si="28"/>
        <v>2.3661417322834644</v>
      </c>
      <c r="E718" s="6">
        <f t="shared" si="29"/>
        <v>0.86126066751667096</v>
      </c>
      <c r="F718" s="6"/>
      <c r="G718" s="6"/>
      <c r="H718" s="6"/>
    </row>
    <row r="719" spans="1:8" ht="18.75" x14ac:dyDescent="0.3">
      <c r="A719" s="61">
        <v>42217</v>
      </c>
      <c r="B719">
        <v>1091</v>
      </c>
      <c r="D719" s="8">
        <f t="shared" si="28"/>
        <v>4.2952755905511815</v>
      </c>
      <c r="E719" s="6">
        <f t="shared" si="29"/>
        <v>1.4575157188145342</v>
      </c>
      <c r="F719" s="6"/>
      <c r="G719" s="6"/>
      <c r="H719" s="6"/>
    </row>
    <row r="720" spans="1:8" ht="18.75" x14ac:dyDescent="0.3">
      <c r="A720" s="61">
        <v>42248</v>
      </c>
      <c r="B720">
        <v>310</v>
      </c>
      <c r="D720" s="8">
        <f t="shared" si="28"/>
        <v>1.2204724409448819</v>
      </c>
      <c r="E720" s="6">
        <f t="shared" si="29"/>
        <v>0.19923803046065539</v>
      </c>
      <c r="F720" s="6"/>
      <c r="G720" s="6"/>
      <c r="H720" s="6"/>
    </row>
    <row r="721" spans="1:8" ht="18.75" x14ac:dyDescent="0.3">
      <c r="A721" s="61">
        <v>42278</v>
      </c>
      <c r="B721">
        <v>1667</v>
      </c>
      <c r="D721" s="8">
        <f t="shared" si="28"/>
        <v>6.5629921259842519</v>
      </c>
      <c r="E721" s="6">
        <f t="shared" si="29"/>
        <v>1.8814466157322574</v>
      </c>
      <c r="F721" s="6"/>
      <c r="G721" s="6"/>
      <c r="H721" s="6"/>
    </row>
    <row r="722" spans="1:8" ht="18.75" x14ac:dyDescent="0.3">
      <c r="A722" s="61">
        <v>42309</v>
      </c>
      <c r="B722">
        <v>330</v>
      </c>
      <c r="D722" s="8">
        <f t="shared" si="28"/>
        <v>1.2992125984251968</v>
      </c>
      <c r="E722" s="6">
        <f t="shared" si="29"/>
        <v>0.26175838744198926</v>
      </c>
      <c r="F722" s="6"/>
      <c r="G722" s="6"/>
      <c r="H722" s="6"/>
    </row>
    <row r="723" spans="1:8" ht="18.75" x14ac:dyDescent="0.3">
      <c r="A723" s="61">
        <v>42339</v>
      </c>
      <c r="B723">
        <v>719</v>
      </c>
      <c r="D723" s="8">
        <f t="shared" si="28"/>
        <v>2.8307086614173227</v>
      </c>
      <c r="E723" s="6">
        <f t="shared" si="29"/>
        <v>1.0405270907025101</v>
      </c>
      <c r="F723" s="6"/>
      <c r="G723" s="6"/>
      <c r="H723" s="6"/>
    </row>
    <row r="724" spans="1:8" ht="18.75" x14ac:dyDescent="0.3">
      <c r="A724" s="61">
        <v>42370</v>
      </c>
      <c r="B724">
        <v>424</v>
      </c>
      <c r="D724" s="8">
        <f t="shared" si="28"/>
        <v>1.6692913385826771</v>
      </c>
      <c r="E724" s="6">
        <f t="shared" si="29"/>
        <v>0.51239918821342112</v>
      </c>
      <c r="F724" s="6"/>
      <c r="G724" s="6"/>
      <c r="H724" s="6"/>
    </row>
    <row r="725" spans="1:8" ht="18.75" x14ac:dyDescent="0.3">
      <c r="A725" s="61">
        <v>42401</v>
      </c>
      <c r="B725">
        <v>276</v>
      </c>
      <c r="D725" s="8">
        <f t="shared" si="28"/>
        <v>1.0866141732283465</v>
      </c>
      <c r="E725" s="6">
        <f t="shared" si="29"/>
        <v>8.3066598698613478E-2</v>
      </c>
      <c r="F725" s="6"/>
      <c r="G725" s="6"/>
      <c r="H725" s="6"/>
    </row>
    <row r="726" spans="1:8" ht="18.75" x14ac:dyDescent="0.3">
      <c r="A726" s="61">
        <v>42430</v>
      </c>
      <c r="B726">
        <v>555</v>
      </c>
      <c r="D726" s="8">
        <f t="shared" si="28"/>
        <v>2.1850393700787403</v>
      </c>
      <c r="E726" s="6">
        <f t="shared" si="29"/>
        <v>0.78163384672789793</v>
      </c>
      <c r="F726" s="6"/>
      <c r="G726" s="6"/>
      <c r="H726" s="6"/>
    </row>
    <row r="727" spans="1:8" ht="18.75" x14ac:dyDescent="0.3">
      <c r="A727" s="61">
        <v>42461</v>
      </c>
      <c r="B727">
        <v>1192</v>
      </c>
      <c r="D727" s="8">
        <f t="shared" si="28"/>
        <v>4.6929133858267713</v>
      </c>
      <c r="E727" s="6">
        <f t="shared" si="29"/>
        <v>1.5460535806067583</v>
      </c>
      <c r="F727" s="6"/>
      <c r="G727" s="6"/>
      <c r="H727" s="6"/>
    </row>
    <row r="728" spans="1:8" ht="18.75" x14ac:dyDescent="0.3">
      <c r="A728" s="61">
        <v>42491</v>
      </c>
      <c r="B728">
        <v>1219</v>
      </c>
      <c r="D728" s="8">
        <f t="shared" si="28"/>
        <v>4.7992125984251972</v>
      </c>
      <c r="E728" s="6">
        <f t="shared" si="29"/>
        <v>1.568451862462735</v>
      </c>
      <c r="F728" s="6"/>
      <c r="G728" s="6"/>
      <c r="H728" s="6"/>
    </row>
    <row r="729" spans="1:8" ht="18.75" x14ac:dyDescent="0.3">
      <c r="A729" s="61">
        <v>42522</v>
      </c>
      <c r="B729">
        <v>3405</v>
      </c>
      <c r="D729" s="8">
        <f t="shared" si="28"/>
        <v>13.405511811023622</v>
      </c>
      <c r="E729" s="6">
        <f t="shared" si="29"/>
        <v>2.595665951565076</v>
      </c>
      <c r="F729" s="6"/>
      <c r="G729" s="6"/>
      <c r="H729" s="6"/>
    </row>
    <row r="730" spans="1:8" ht="18.75" x14ac:dyDescent="0.3">
      <c r="A730" s="61">
        <v>42552</v>
      </c>
      <c r="B730">
        <v>1381</v>
      </c>
      <c r="D730" s="8">
        <f t="shared" si="28"/>
        <v>5.4370078740157481</v>
      </c>
      <c r="E730" s="6">
        <f t="shared" si="29"/>
        <v>1.6932288863907556</v>
      </c>
      <c r="F730" s="6"/>
      <c r="G730" s="6"/>
      <c r="H730" s="6"/>
    </row>
    <row r="731" spans="1:8" ht="18.75" x14ac:dyDescent="0.3">
      <c r="A731" s="61">
        <v>42583</v>
      </c>
      <c r="B731">
        <v>2732</v>
      </c>
      <c r="D731" s="8">
        <f t="shared" si="28"/>
        <v>10.755905511811024</v>
      </c>
      <c r="E731" s="6">
        <f t="shared" si="29"/>
        <v>2.3754549536721443</v>
      </c>
      <c r="F731" s="6"/>
      <c r="G731" s="6"/>
      <c r="H731" s="6"/>
    </row>
    <row r="732" spans="1:8" ht="18.75" x14ac:dyDescent="0.3">
      <c r="A732" s="61">
        <v>42614</v>
      </c>
      <c r="B732">
        <v>1042</v>
      </c>
      <c r="D732" s="8">
        <f t="shared" si="28"/>
        <v>4.1023622047244093</v>
      </c>
      <c r="E732" s="6">
        <f t="shared" si="29"/>
        <v>1.4115629552947755</v>
      </c>
      <c r="F732" s="6"/>
      <c r="G732" s="6"/>
      <c r="H732" s="6"/>
    </row>
    <row r="733" spans="1:8" ht="18.75" x14ac:dyDescent="0.3">
      <c r="A733" s="61">
        <v>42644</v>
      </c>
      <c r="B733">
        <v>153</v>
      </c>
      <c r="D733" s="8">
        <f t="shared" si="28"/>
        <v>0.60236220472440949</v>
      </c>
      <c r="E733" s="6">
        <f t="shared" si="29"/>
        <v>-0.50689634562610109</v>
      </c>
      <c r="F733" s="6"/>
      <c r="G733" s="6"/>
      <c r="H733" s="6"/>
    </row>
    <row r="734" spans="1:8" ht="18.75" x14ac:dyDescent="0.3">
      <c r="A734" s="61">
        <v>42675</v>
      </c>
      <c r="B734">
        <v>583</v>
      </c>
      <c r="D734" s="8">
        <f t="shared" si="28"/>
        <v>2.295275590551181</v>
      </c>
      <c r="E734" s="6">
        <f t="shared" si="29"/>
        <v>0.83085291933195571</v>
      </c>
      <c r="F734" s="6"/>
      <c r="G734" s="6"/>
      <c r="H734" s="6"/>
    </row>
    <row r="735" spans="1:8" ht="18.75" x14ac:dyDescent="0.3">
      <c r="A735" s="61">
        <v>42705</v>
      </c>
      <c r="B735">
        <v>197</v>
      </c>
      <c r="D735" s="8">
        <f t="shared" si="28"/>
        <v>0.77559055118110232</v>
      </c>
      <c r="E735" s="6">
        <f t="shared" si="29"/>
        <v>-0.25413053828054816</v>
      </c>
      <c r="F735" s="6"/>
      <c r="G735" s="6"/>
      <c r="H735" s="6"/>
    </row>
    <row r="736" spans="1:8" ht="18.75" x14ac:dyDescent="0.3">
      <c r="A736" s="61">
        <v>42736</v>
      </c>
      <c r="B736">
        <v>272</v>
      </c>
      <c r="D736" s="8">
        <f t="shared" si="28"/>
        <v>1.0708661417322836</v>
      </c>
      <c r="E736" s="6">
        <f t="shared" si="29"/>
        <v>6.8467799277460828E-2</v>
      </c>
      <c r="F736" s="6"/>
      <c r="G736" s="6"/>
      <c r="H736" s="6"/>
    </row>
    <row r="737" spans="1:8" ht="18.75" x14ac:dyDescent="0.3">
      <c r="A737" s="61">
        <v>42767</v>
      </c>
      <c r="B737">
        <v>195</v>
      </c>
      <c r="D737" s="8">
        <f t="shared" si="28"/>
        <v>0.76771653543307083</v>
      </c>
      <c r="E737" s="6">
        <f t="shared" si="29"/>
        <v>-0.26433470845478985</v>
      </c>
      <c r="F737" s="6"/>
      <c r="G737" s="6"/>
      <c r="H737" s="6"/>
    </row>
    <row r="738" spans="1:8" ht="18.75" x14ac:dyDescent="0.3">
      <c r="A738" s="61">
        <v>42795</v>
      </c>
      <c r="B738">
        <v>549</v>
      </c>
      <c r="D738" s="8">
        <f t="shared" si="28"/>
        <v>2.1614173228346458</v>
      </c>
      <c r="E738" s="6">
        <f t="shared" si="29"/>
        <v>0.7707641744909941</v>
      </c>
      <c r="F738" s="6"/>
      <c r="G738" s="6"/>
      <c r="H738" s="6"/>
    </row>
    <row r="739" spans="1:8" ht="18.75" x14ac:dyDescent="0.3">
      <c r="A739" s="61">
        <v>42826</v>
      </c>
      <c r="B739">
        <v>1263</v>
      </c>
      <c r="D739" s="8">
        <f t="shared" si="28"/>
        <v>4.9724409448818898</v>
      </c>
      <c r="E739" s="6">
        <f t="shared" si="29"/>
        <v>1.6039108553319545</v>
      </c>
      <c r="F739" s="6"/>
      <c r="G739" s="6"/>
      <c r="H739" s="6"/>
    </row>
    <row r="740" spans="1:8" ht="18.75" x14ac:dyDescent="0.3">
      <c r="A740" s="61">
        <v>42856</v>
      </c>
      <c r="B740">
        <v>1534</v>
      </c>
      <c r="D740" s="8">
        <f t="shared" si="28"/>
        <v>6.0393700787401574</v>
      </c>
      <c r="E740" s="6">
        <f t="shared" si="29"/>
        <v>1.7982997149086648</v>
      </c>
      <c r="F740" s="6"/>
      <c r="G740" s="6"/>
      <c r="H740" s="6"/>
    </row>
    <row r="741" spans="1:8" ht="18.75" x14ac:dyDescent="0.3">
      <c r="A741" s="61">
        <v>42887</v>
      </c>
      <c r="B741">
        <v>2612</v>
      </c>
      <c r="D741" s="8">
        <f t="shared" si="28"/>
        <v>10.283464566929133</v>
      </c>
      <c r="E741" s="6">
        <f t="shared" si="29"/>
        <v>2.3305372233777852</v>
      </c>
      <c r="F741" s="6"/>
      <c r="G741" s="6"/>
      <c r="H741" s="6"/>
    </row>
    <row r="742" spans="1:8" ht="18.75" x14ac:dyDescent="0.3">
      <c r="A742" s="61">
        <v>42917</v>
      </c>
      <c r="B742">
        <v>374</v>
      </c>
      <c r="D742" s="8">
        <f t="shared" si="28"/>
        <v>1.4724409448818898</v>
      </c>
      <c r="E742" s="6">
        <f t="shared" si="29"/>
        <v>0.38692153039599536</v>
      </c>
      <c r="F742" s="6"/>
      <c r="G742" s="6"/>
      <c r="H742" s="6"/>
    </row>
    <row r="743" spans="1:8" ht="18.75" x14ac:dyDescent="0.3">
      <c r="A743" s="61">
        <v>42948</v>
      </c>
      <c r="B743">
        <v>808</v>
      </c>
      <c r="D743" s="8">
        <f t="shared" si="28"/>
        <v>3.1811023622047245</v>
      </c>
      <c r="E743" s="6">
        <f t="shared" si="29"/>
        <v>1.1572277915025588</v>
      </c>
      <c r="F743" s="6"/>
      <c r="G743" s="6"/>
      <c r="H743" s="6"/>
    </row>
    <row r="744" spans="1:8" ht="18.75" x14ac:dyDescent="0.3">
      <c r="A744" s="61">
        <v>42979</v>
      </c>
      <c r="B744">
        <v>181</v>
      </c>
      <c r="D744" s="8">
        <f t="shared" si="28"/>
        <v>0.71259842519685035</v>
      </c>
      <c r="E744" s="6">
        <f t="shared" si="29"/>
        <v>-0.33883723575271091</v>
      </c>
      <c r="F744" s="6"/>
      <c r="G744" s="6"/>
      <c r="H744" s="6"/>
    </row>
    <row r="745" spans="1:8" ht="18.75" x14ac:dyDescent="0.3">
      <c r="A745" s="61">
        <v>43009</v>
      </c>
      <c r="B745">
        <v>312</v>
      </c>
      <c r="D745" s="8">
        <f t="shared" si="28"/>
        <v>1.2283464566929134</v>
      </c>
      <c r="E745" s="6">
        <f t="shared" si="29"/>
        <v>0.20566892079094581</v>
      </c>
      <c r="F745" s="6"/>
      <c r="G745" s="6"/>
      <c r="H745" s="6"/>
    </row>
    <row r="746" spans="1:8" ht="18.75" x14ac:dyDescent="0.3">
      <c r="A746" s="61">
        <v>43040</v>
      </c>
      <c r="B746">
        <v>707</v>
      </c>
      <c r="D746" s="8">
        <f t="shared" si="28"/>
        <v>2.7834645669291338</v>
      </c>
      <c r="E746" s="6">
        <f t="shared" si="29"/>
        <v>1.0236963988780361</v>
      </c>
      <c r="F746" s="6"/>
      <c r="G746" s="6"/>
      <c r="H746" s="6"/>
    </row>
    <row r="747" spans="1:8" ht="18.75" x14ac:dyDescent="0.3">
      <c r="A747" s="61">
        <v>43070</v>
      </c>
      <c r="B747">
        <v>647</v>
      </c>
      <c r="D747" s="8">
        <f t="shared" si="28"/>
        <v>2.5472440944881889</v>
      </c>
      <c r="E747" s="6">
        <f t="shared" si="29"/>
        <v>0.93501202748236389</v>
      </c>
      <c r="F747" s="6"/>
      <c r="G747" s="6"/>
      <c r="H747" s="6"/>
    </row>
    <row r="748" spans="1:8" ht="18.75" x14ac:dyDescent="0.3">
      <c r="A748" s="61">
        <v>43101</v>
      </c>
      <c r="B748">
        <v>112</v>
      </c>
      <c r="D748" s="8">
        <f t="shared" si="28"/>
        <v>0.44094488188976377</v>
      </c>
      <c r="E748" s="6">
        <f t="shared" si="29"/>
        <v>-0.81883539572344211</v>
      </c>
      <c r="F748" s="6"/>
      <c r="G748" s="6"/>
      <c r="H748" s="6"/>
    </row>
    <row r="749" spans="1:8" ht="18.75" x14ac:dyDescent="0.3">
      <c r="A749" s="61">
        <v>43132</v>
      </c>
      <c r="B749">
        <v>451</v>
      </c>
      <c r="D749" s="8">
        <f t="shared" si="28"/>
        <v>1.7755905511811023</v>
      </c>
      <c r="E749" s="6">
        <f t="shared" si="29"/>
        <v>0.57413307248414169</v>
      </c>
      <c r="F749" s="6"/>
      <c r="G749" s="6"/>
      <c r="H749" s="6"/>
    </row>
    <row r="750" spans="1:8" ht="18.75" x14ac:dyDescent="0.3">
      <c r="A750" s="61">
        <v>43160</v>
      </c>
      <c r="B750">
        <v>441</v>
      </c>
      <c r="D750" s="8">
        <f t="shared" si="28"/>
        <v>1.7362204724409449</v>
      </c>
      <c r="E750" s="6">
        <f t="shared" si="29"/>
        <v>0.55171060842830943</v>
      </c>
      <c r="F750" s="6"/>
      <c r="G750" s="6"/>
      <c r="H750" s="6"/>
    </row>
    <row r="751" spans="1:8" ht="18.75" x14ac:dyDescent="0.3">
      <c r="A751" s="61">
        <v>43191</v>
      </c>
      <c r="B751">
        <v>1498</v>
      </c>
      <c r="D751" s="8">
        <f t="shared" si="28"/>
        <v>5.8976377952755907</v>
      </c>
      <c r="E751" s="6">
        <f t="shared" si="29"/>
        <v>1.7745518970586283</v>
      </c>
      <c r="F751" s="6"/>
      <c r="G751" s="6"/>
      <c r="H751" s="6"/>
    </row>
    <row r="752" spans="1:8" ht="18.75" x14ac:dyDescent="0.3">
      <c r="A752" s="61">
        <v>43221</v>
      </c>
      <c r="B752">
        <v>799</v>
      </c>
      <c r="D752" s="8">
        <f t="shared" si="28"/>
        <v>3.1456692913385829</v>
      </c>
      <c r="E752" s="6">
        <f t="shared" si="29"/>
        <v>1.1460266787477382</v>
      </c>
      <c r="F752" s="6"/>
      <c r="G752" s="6"/>
      <c r="H752" s="6"/>
    </row>
    <row r="753" spans="1:8" ht="18.75" x14ac:dyDescent="0.3">
      <c r="A753" s="61">
        <v>43252</v>
      </c>
      <c r="B753">
        <v>551</v>
      </c>
      <c r="D753" s="8">
        <f t="shared" si="28"/>
        <v>2.1692913385826773</v>
      </c>
      <c r="E753" s="6">
        <f t="shared" si="29"/>
        <v>0.77440054213437792</v>
      </c>
      <c r="F753" s="6"/>
      <c r="G753" s="6"/>
      <c r="H753" s="6"/>
    </row>
    <row r="754" spans="1:8" ht="18.75" x14ac:dyDescent="0.3">
      <c r="A754" s="61">
        <v>43282</v>
      </c>
      <c r="B754">
        <v>315</v>
      </c>
      <c r="D754" s="8">
        <f t="shared" si="28"/>
        <v>1.2401574803149606</v>
      </c>
      <c r="E754" s="6">
        <f t="shared" si="29"/>
        <v>0.21523837180709648</v>
      </c>
      <c r="F754" s="6"/>
      <c r="G754" s="6"/>
      <c r="H754" s="6"/>
    </row>
    <row r="755" spans="1:8" ht="18.75" x14ac:dyDescent="0.3">
      <c r="A755" s="61">
        <v>43313</v>
      </c>
      <c r="B755">
        <v>591</v>
      </c>
      <c r="D755" s="8">
        <f t="shared" si="28"/>
        <v>2.326771653543307</v>
      </c>
      <c r="E755" s="6">
        <f t="shared" si="29"/>
        <v>0.84448175038756157</v>
      </c>
      <c r="F755" s="6"/>
      <c r="G755" s="6"/>
      <c r="H755" s="6"/>
    </row>
    <row r="756" spans="1:8" ht="18.75" x14ac:dyDescent="0.3">
      <c r="A756" s="61">
        <v>43344</v>
      </c>
      <c r="B756">
        <v>249</v>
      </c>
      <c r="D756" s="8">
        <f t="shared" si="28"/>
        <v>0.98031496062992129</v>
      </c>
      <c r="E756" s="6">
        <f t="shared" si="29"/>
        <v>-1.9881370553828933E-2</v>
      </c>
      <c r="F756" s="6"/>
      <c r="G756" s="6"/>
      <c r="H756" s="6"/>
    </row>
    <row r="757" spans="1:8" ht="18.75" x14ac:dyDescent="0.3">
      <c r="A757" s="61">
        <v>43374</v>
      </c>
      <c r="B757">
        <v>850</v>
      </c>
      <c r="D757" s="8">
        <f t="shared" si="28"/>
        <v>3.3464566929133857</v>
      </c>
      <c r="E757" s="6">
        <f t="shared" si="29"/>
        <v>1.2079020824658255</v>
      </c>
      <c r="F757" s="6"/>
      <c r="G757" s="6"/>
      <c r="H757" s="6"/>
    </row>
    <row r="758" spans="1:8" ht="18.75" x14ac:dyDescent="0.3">
      <c r="A758" s="61">
        <v>43405</v>
      </c>
      <c r="B758">
        <v>338</v>
      </c>
      <c r="D758" s="8">
        <f t="shared" si="28"/>
        <v>1.3307086614173229</v>
      </c>
      <c r="E758" s="6">
        <f t="shared" si="29"/>
        <v>0.28571162846448228</v>
      </c>
      <c r="F758" s="6"/>
      <c r="G758" s="6"/>
      <c r="H758" s="6"/>
    </row>
    <row r="759" spans="1:8" ht="18.75" x14ac:dyDescent="0.3">
      <c r="A759" s="61">
        <v>43435</v>
      </c>
      <c r="B759">
        <v>491</v>
      </c>
      <c r="D759" s="8">
        <f t="shared" si="28"/>
        <v>1.9330708661417322</v>
      </c>
      <c r="E759" s="6">
        <f t="shared" si="29"/>
        <v>0.65910986077598399</v>
      </c>
      <c r="F759" s="6"/>
      <c r="G759" s="6"/>
      <c r="H759" s="6"/>
    </row>
    <row r="760" spans="1:8" ht="18.75" x14ac:dyDescent="0.3">
      <c r="A760" s="61">
        <v>43466</v>
      </c>
      <c r="B760">
        <v>282</v>
      </c>
      <c r="D760" s="8">
        <f t="shared" si="28"/>
        <v>1.110236220472441</v>
      </c>
      <c r="E760" s="6">
        <f t="shared" si="29"/>
        <v>0.10457280391957703</v>
      </c>
      <c r="F760" s="6"/>
      <c r="G760" s="6"/>
      <c r="H760" s="6"/>
    </row>
    <row r="761" spans="1:8" ht="18.75" x14ac:dyDescent="0.3">
      <c r="A761" s="61">
        <v>43497</v>
      </c>
      <c r="B761">
        <v>442</v>
      </c>
      <c r="D761" s="8">
        <f t="shared" si="28"/>
        <v>1.7401574803149606</v>
      </c>
      <c r="E761" s="6">
        <f t="shared" si="29"/>
        <v>0.5539756150591616</v>
      </c>
      <c r="F761" s="6"/>
      <c r="G761" s="6"/>
      <c r="H761" s="6"/>
    </row>
    <row r="762" spans="1:8" ht="18.75" x14ac:dyDescent="0.3">
      <c r="A762" s="61">
        <v>43525</v>
      </c>
      <c r="B762">
        <v>426</v>
      </c>
      <c r="D762" s="8">
        <f t="shared" si="28"/>
        <v>1.6771653543307086</v>
      </c>
      <c r="E762" s="6">
        <f t="shared" si="29"/>
        <v>0.51710507925083382</v>
      </c>
      <c r="F762" s="6"/>
      <c r="G762" s="6"/>
      <c r="H762" s="6"/>
    </row>
    <row r="763" spans="1:8" ht="18.75" x14ac:dyDescent="0.3">
      <c r="A763" s="61">
        <v>43556</v>
      </c>
      <c r="B763">
        <v>1660</v>
      </c>
      <c r="D763" s="8">
        <f t="shared" si="28"/>
        <v>6.5354330708661417</v>
      </c>
      <c r="E763" s="6">
        <f t="shared" si="29"/>
        <v>1.8772386143320523</v>
      </c>
      <c r="F763" s="6"/>
      <c r="G763" s="6"/>
      <c r="H763" s="6"/>
    </row>
    <row r="764" spans="1:8" ht="18.75" x14ac:dyDescent="0.3">
      <c r="A764" s="61">
        <v>43586</v>
      </c>
      <c r="B764">
        <v>1845</v>
      </c>
      <c r="D764" s="8">
        <f t="shared" si="28"/>
        <v>7.2637795275590555</v>
      </c>
      <c r="E764" s="6">
        <f t="shared" si="29"/>
        <v>1.982900289456091</v>
      </c>
      <c r="F764" s="6"/>
      <c r="G764" s="6"/>
      <c r="H764" s="6"/>
    </row>
    <row r="765" spans="1:8" ht="18.75" x14ac:dyDescent="0.3">
      <c r="A765" s="61">
        <v>43617</v>
      </c>
      <c r="B765">
        <v>821</v>
      </c>
      <c r="D765" s="8">
        <f t="shared" si="28"/>
        <v>3.2322834645669292</v>
      </c>
      <c r="E765" s="6">
        <f t="shared" si="29"/>
        <v>1.1731888424338917</v>
      </c>
      <c r="F765" s="6"/>
      <c r="G765" s="6"/>
      <c r="H765" s="6"/>
    </row>
    <row r="766" spans="1:8" ht="18.75" x14ac:dyDescent="0.3">
      <c r="A766" s="61">
        <v>43647</v>
      </c>
      <c r="B766">
        <v>259</v>
      </c>
      <c r="D766" s="8">
        <f t="shared" ref="D766:D774" si="30">B766/($C$4*10)</f>
        <v>1.0196850393700787</v>
      </c>
      <c r="E766" s="6">
        <f t="shared" ref="E766:E774" si="31">LN(D766)</f>
        <v>1.9493794681001132E-2</v>
      </c>
      <c r="F766" s="6"/>
      <c r="G766" s="6"/>
      <c r="H766" s="6"/>
    </row>
    <row r="767" spans="1:8" ht="18.75" x14ac:dyDescent="0.3">
      <c r="A767" s="61">
        <v>43678</v>
      </c>
      <c r="B767">
        <v>250</v>
      </c>
      <c r="D767" s="8">
        <f t="shared" si="30"/>
        <v>0.98425196850393704</v>
      </c>
      <c r="E767" s="6">
        <f t="shared" si="31"/>
        <v>-1.5873349156290122E-2</v>
      </c>
      <c r="F767" s="6"/>
      <c r="G767" s="6"/>
      <c r="H767" s="6"/>
    </row>
    <row r="768" spans="1:8" ht="18.75" x14ac:dyDescent="0.3">
      <c r="A768" s="61">
        <v>43709</v>
      </c>
      <c r="B768">
        <v>599</v>
      </c>
      <c r="D768" s="8">
        <f t="shared" si="30"/>
        <v>2.3582677165354329</v>
      </c>
      <c r="E768" s="6">
        <f t="shared" si="31"/>
        <v>0.85792733109691266</v>
      </c>
      <c r="F768" s="6"/>
      <c r="G768" s="6"/>
      <c r="H768" s="6"/>
    </row>
    <row r="769" spans="1:8" ht="18.75" x14ac:dyDescent="0.3">
      <c r="A769" s="61">
        <v>43739</v>
      </c>
      <c r="B769">
        <v>997</v>
      </c>
      <c r="D769" s="8">
        <f t="shared" si="30"/>
        <v>3.9251968503937009</v>
      </c>
      <c r="E769" s="6">
        <f t="shared" si="31"/>
        <v>1.3674165029433019</v>
      </c>
      <c r="F769" s="6"/>
      <c r="G769" s="6"/>
      <c r="H769" s="6"/>
    </row>
    <row r="770" spans="1:8" ht="18.75" x14ac:dyDescent="0.3">
      <c r="A770" s="61">
        <v>43770</v>
      </c>
      <c r="B770">
        <v>344</v>
      </c>
      <c r="D770" s="8">
        <f t="shared" si="30"/>
        <v>1.3543307086614174</v>
      </c>
      <c r="E770" s="6">
        <f t="shared" si="31"/>
        <v>0.30330739035486182</v>
      </c>
      <c r="F770" s="6"/>
      <c r="G770" s="6"/>
      <c r="H770" s="6"/>
    </row>
    <row r="771" spans="1:8" ht="18.75" x14ac:dyDescent="0.3">
      <c r="A771" s="61">
        <v>43800</v>
      </c>
      <c r="B771">
        <v>206</v>
      </c>
      <c r="D771" s="8">
        <f t="shared" si="30"/>
        <v>0.8110236220472441</v>
      </c>
      <c r="E771" s="6">
        <f t="shared" si="31"/>
        <v>-0.2094580982289555</v>
      </c>
      <c r="F771" s="6"/>
      <c r="G771" s="6"/>
      <c r="H771" s="6"/>
    </row>
    <row r="772" spans="1:8" ht="18.75" x14ac:dyDescent="0.3">
      <c r="A772" s="61">
        <v>43831</v>
      </c>
      <c r="B772">
        <v>127</v>
      </c>
      <c r="D772" s="8">
        <f t="shared" si="30"/>
        <v>0.5</v>
      </c>
      <c r="E772" s="6">
        <f t="shared" si="31"/>
        <v>-0.69314718055994529</v>
      </c>
      <c r="F772" s="6"/>
      <c r="G772" s="6"/>
      <c r="H772" s="6"/>
    </row>
    <row r="773" spans="1:8" ht="18.75" x14ac:dyDescent="0.3">
      <c r="A773" s="61">
        <v>43862</v>
      </c>
      <c r="B773">
        <v>467</v>
      </c>
      <c r="D773" s="8">
        <f t="shared" si="30"/>
        <v>1.8385826771653544</v>
      </c>
      <c r="E773" s="6">
        <f t="shared" si="31"/>
        <v>0.60899499065036078</v>
      </c>
      <c r="F773" s="6"/>
      <c r="G773" s="6"/>
      <c r="H773" s="6"/>
    </row>
    <row r="774" spans="1:8" ht="18.75" x14ac:dyDescent="0.3">
      <c r="A774" s="61">
        <v>43891</v>
      </c>
      <c r="B774">
        <v>161</v>
      </c>
      <c r="D774" s="8">
        <f t="shared" si="30"/>
        <v>0.63385826771653542</v>
      </c>
      <c r="E774" s="6">
        <f t="shared" si="31"/>
        <v>-0.45592990203407363</v>
      </c>
      <c r="F774" s="6"/>
      <c r="G774" s="6"/>
      <c r="H774" s="6"/>
    </row>
  </sheetData>
  <mergeCells count="1">
    <mergeCell ref="D1:E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0"/>
  <sheetViews>
    <sheetView topLeftCell="L1" workbookViewId="0">
      <selection activeCell="L1" sqref="L1:M1"/>
    </sheetView>
  </sheetViews>
  <sheetFormatPr defaultRowHeight="15" x14ac:dyDescent="0.25"/>
  <cols>
    <col min="2" max="4" width="10.7109375" customWidth="1"/>
    <col min="5" max="6" width="15.85546875" customWidth="1"/>
    <col min="7" max="10" width="10.7109375" customWidth="1"/>
    <col min="13" max="13" width="13.28515625" customWidth="1"/>
    <col min="14" max="14" width="10.42578125" bestFit="1" customWidth="1"/>
    <col min="17" max="17" width="16.140625" customWidth="1"/>
    <col min="18" max="18" width="14.140625" customWidth="1"/>
    <col min="19" max="19" width="14.85546875" customWidth="1"/>
    <col min="22" max="22" width="16.5703125" customWidth="1"/>
    <col min="23" max="23" width="12.7109375" customWidth="1"/>
    <col min="24" max="24" width="12.85546875" customWidth="1"/>
  </cols>
  <sheetData>
    <row r="1" spans="1:19" ht="21" x14ac:dyDescent="0.35">
      <c r="A1" s="2" t="s">
        <v>77</v>
      </c>
      <c r="L1" s="76" t="s">
        <v>77</v>
      </c>
      <c r="M1" s="76"/>
    </row>
    <row r="3" spans="1:19" ht="21" x14ac:dyDescent="0.35">
      <c r="A3" s="16" t="s">
        <v>62</v>
      </c>
      <c r="M3" s="15" t="s">
        <v>53</v>
      </c>
    </row>
    <row r="4" spans="1:19" ht="15.75" thickBot="1" x14ac:dyDescent="0.3"/>
    <row r="5" spans="1:19" ht="36" customHeight="1" x14ac:dyDescent="0.3">
      <c r="B5" s="17" t="s">
        <v>54</v>
      </c>
      <c r="C5" s="17" t="s">
        <v>55</v>
      </c>
      <c r="D5" s="17" t="s">
        <v>63</v>
      </c>
      <c r="E5" s="17" t="s">
        <v>64</v>
      </c>
      <c r="F5" s="17" t="s">
        <v>65</v>
      </c>
      <c r="G5" s="17" t="s">
        <v>66</v>
      </c>
      <c r="H5" s="17" t="s">
        <v>67</v>
      </c>
      <c r="I5" s="18" t="s">
        <v>68</v>
      </c>
      <c r="J5" s="18" t="s">
        <v>69</v>
      </c>
      <c r="M5" s="67" t="s">
        <v>54</v>
      </c>
      <c r="N5" s="67" t="s">
        <v>55</v>
      </c>
      <c r="O5" s="6" t="s">
        <v>56</v>
      </c>
      <c r="P5" s="6"/>
      <c r="Q5" s="6"/>
      <c r="R5" s="66" t="s">
        <v>41</v>
      </c>
      <c r="S5" s="66" t="s">
        <v>94</v>
      </c>
    </row>
    <row r="6" spans="1:19" ht="19.5" thickBot="1" x14ac:dyDescent="0.35">
      <c r="B6" s="19"/>
      <c r="C6" s="20" t="s">
        <v>70</v>
      </c>
      <c r="D6" s="20" t="s">
        <v>71</v>
      </c>
      <c r="E6" s="20" t="s">
        <v>72</v>
      </c>
      <c r="F6" s="20" t="s">
        <v>73</v>
      </c>
      <c r="G6" s="20" t="s">
        <v>72</v>
      </c>
      <c r="H6" s="20" t="s">
        <v>73</v>
      </c>
      <c r="I6" s="19"/>
      <c r="J6" s="20" t="s">
        <v>70</v>
      </c>
      <c r="M6" s="6"/>
      <c r="N6" s="68" t="s">
        <v>98</v>
      </c>
      <c r="O6" s="6"/>
      <c r="P6" s="6"/>
      <c r="Q6" s="64">
        <v>1000</v>
      </c>
      <c r="R6" s="6">
        <f>S6</f>
        <v>0</v>
      </c>
      <c r="S6" s="6">
        <f t="shared" ref="S6:S28" si="0">COUNTIFS(Mass,"&lt;"&amp;Q6)</f>
        <v>0</v>
      </c>
    </row>
    <row r="7" spans="1:19" ht="19.5" thickBot="1" x14ac:dyDescent="0.35">
      <c r="B7" s="21">
        <v>1</v>
      </c>
      <c r="C7" s="22">
        <v>5100</v>
      </c>
      <c r="D7" s="22">
        <v>7420</v>
      </c>
      <c r="E7" s="22">
        <v>72</v>
      </c>
      <c r="F7" s="22">
        <v>83</v>
      </c>
      <c r="G7" s="23">
        <v>18</v>
      </c>
      <c r="H7" s="22">
        <v>29</v>
      </c>
      <c r="I7" s="22">
        <v>738</v>
      </c>
      <c r="J7" s="24">
        <v>86.5</v>
      </c>
      <c r="M7" s="69">
        <v>1</v>
      </c>
      <c r="N7" s="70">
        <v>5100</v>
      </c>
      <c r="O7" s="6">
        <f>LN(N7)</f>
        <v>8.536995818712418</v>
      </c>
      <c r="P7" s="6"/>
      <c r="Q7" s="64">
        <v>2000</v>
      </c>
      <c r="R7" s="6">
        <f>S7</f>
        <v>2</v>
      </c>
      <c r="S7" s="6">
        <f t="shared" si="0"/>
        <v>2</v>
      </c>
    </row>
    <row r="8" spans="1:19" ht="19.5" thickBot="1" x14ac:dyDescent="0.35">
      <c r="B8" s="25">
        <v>2</v>
      </c>
      <c r="C8" s="22">
        <v>2505</v>
      </c>
      <c r="D8" s="22">
        <v>2950</v>
      </c>
      <c r="E8" s="23">
        <v>48</v>
      </c>
      <c r="F8" s="22">
        <v>62</v>
      </c>
      <c r="G8" s="22">
        <v>23</v>
      </c>
      <c r="H8" s="22">
        <v>23</v>
      </c>
      <c r="I8" s="22">
        <v>735</v>
      </c>
      <c r="J8" s="24">
        <v>62.8</v>
      </c>
      <c r="M8" s="71">
        <v>2</v>
      </c>
      <c r="N8" s="70">
        <v>2505</v>
      </c>
      <c r="O8" s="6">
        <f t="shared" ref="O8:O23" si="1">LN(N8)</f>
        <v>7.8260440135189651</v>
      </c>
      <c r="P8" s="6"/>
      <c r="Q8" s="64">
        <f>Q7+1000</f>
        <v>3000</v>
      </c>
      <c r="R8" s="6">
        <f t="shared" ref="R8:R28" si="2">S8-S7</f>
        <v>4</v>
      </c>
      <c r="S8" s="6">
        <f t="shared" si="0"/>
        <v>6</v>
      </c>
    </row>
    <row r="9" spans="1:19" ht="19.5" thickBot="1" x14ac:dyDescent="0.35">
      <c r="B9" s="25">
        <v>3</v>
      </c>
      <c r="C9" s="22">
        <v>4200</v>
      </c>
      <c r="D9" s="22">
        <v>6700</v>
      </c>
      <c r="E9" s="22">
        <v>70</v>
      </c>
      <c r="F9" s="23">
        <v>73</v>
      </c>
      <c r="G9" s="22">
        <v>23</v>
      </c>
      <c r="H9" s="22">
        <v>23</v>
      </c>
      <c r="I9" s="22">
        <v>419</v>
      </c>
      <c r="J9" s="24">
        <v>93.5</v>
      </c>
      <c r="M9" s="71">
        <v>3</v>
      </c>
      <c r="N9" s="70">
        <v>4200</v>
      </c>
      <c r="O9" s="6">
        <f t="shared" si="1"/>
        <v>8.3428398042714598</v>
      </c>
      <c r="P9" s="6"/>
      <c r="Q9" s="64">
        <f>Q8+1000</f>
        <v>4000</v>
      </c>
      <c r="R9" s="6">
        <f t="shared" si="2"/>
        <v>1</v>
      </c>
      <c r="S9" s="6">
        <f t="shared" si="0"/>
        <v>7</v>
      </c>
    </row>
    <row r="10" spans="1:19" ht="19.5" thickBot="1" x14ac:dyDescent="0.35">
      <c r="B10" s="25">
        <v>4</v>
      </c>
      <c r="C10" s="22">
        <v>2000</v>
      </c>
      <c r="D10" s="22">
        <v>1680</v>
      </c>
      <c r="E10" s="22">
        <v>49</v>
      </c>
      <c r="F10" s="22">
        <v>49</v>
      </c>
      <c r="G10" s="26">
        <v>16</v>
      </c>
      <c r="H10" s="23">
        <v>14</v>
      </c>
      <c r="I10" s="22">
        <v>437</v>
      </c>
      <c r="J10" s="24">
        <v>76.7</v>
      </c>
      <c r="M10" s="71">
        <v>4</v>
      </c>
      <c r="N10" s="70">
        <v>2000</v>
      </c>
      <c r="O10" s="6">
        <f t="shared" si="1"/>
        <v>7.6009024595420822</v>
      </c>
      <c r="P10" s="6"/>
      <c r="Q10" s="64">
        <f t="shared" ref="Q10:Q28" si="3">Q9+1000</f>
        <v>5000</v>
      </c>
      <c r="R10" s="6">
        <f t="shared" si="2"/>
        <v>2</v>
      </c>
      <c r="S10" s="6">
        <f t="shared" si="0"/>
        <v>9</v>
      </c>
    </row>
    <row r="11" spans="1:19" ht="19.5" thickBot="1" x14ac:dyDescent="0.35">
      <c r="B11" s="25">
        <v>5</v>
      </c>
      <c r="C11" s="22">
        <v>6500</v>
      </c>
      <c r="D11" s="22">
        <v>7500</v>
      </c>
      <c r="E11" s="22">
        <v>73</v>
      </c>
      <c r="F11" s="22">
        <v>81</v>
      </c>
      <c r="G11" s="22">
        <v>23</v>
      </c>
      <c r="H11" s="22">
        <v>26</v>
      </c>
      <c r="I11" s="22">
        <v>739</v>
      </c>
      <c r="J11" s="24">
        <v>96</v>
      </c>
      <c r="M11" s="71">
        <v>5</v>
      </c>
      <c r="N11" s="70">
        <v>6500</v>
      </c>
      <c r="O11" s="6">
        <f t="shared" si="1"/>
        <v>8.7795574558837277</v>
      </c>
      <c r="P11" s="6"/>
      <c r="Q11" s="64">
        <f t="shared" si="3"/>
        <v>6000</v>
      </c>
      <c r="R11" s="6">
        <f t="shared" si="2"/>
        <v>3</v>
      </c>
      <c r="S11" s="6">
        <f t="shared" si="0"/>
        <v>12</v>
      </c>
    </row>
    <row r="12" spans="1:19" ht="19.5" thickBot="1" x14ac:dyDescent="0.35">
      <c r="B12" s="25">
        <v>6</v>
      </c>
      <c r="C12" s="27">
        <v>5500</v>
      </c>
      <c r="D12" s="22">
        <v>6450</v>
      </c>
      <c r="E12" s="22">
        <v>67</v>
      </c>
      <c r="F12" s="22">
        <v>70</v>
      </c>
      <c r="G12" s="22">
        <v>28</v>
      </c>
      <c r="H12" s="22">
        <v>37</v>
      </c>
      <c r="I12" s="22">
        <v>914</v>
      </c>
      <c r="J12" s="24">
        <v>63</v>
      </c>
      <c r="M12" s="71">
        <v>6</v>
      </c>
      <c r="N12" s="72">
        <v>5500</v>
      </c>
      <c r="O12" s="6">
        <f t="shared" si="1"/>
        <v>8.6125033712205621</v>
      </c>
      <c r="P12" s="6"/>
      <c r="Q12" s="64">
        <f t="shared" si="3"/>
        <v>7000</v>
      </c>
      <c r="R12" s="6">
        <f t="shared" si="2"/>
        <v>2</v>
      </c>
      <c r="S12" s="6">
        <f t="shared" si="0"/>
        <v>14</v>
      </c>
    </row>
    <row r="13" spans="1:19" ht="19.5" thickBot="1" x14ac:dyDescent="0.35">
      <c r="B13" s="25">
        <v>7</v>
      </c>
      <c r="C13" s="22">
        <v>5900</v>
      </c>
      <c r="D13" s="22">
        <v>6800</v>
      </c>
      <c r="E13" s="22">
        <v>76</v>
      </c>
      <c r="F13" s="22">
        <v>88</v>
      </c>
      <c r="G13" s="22">
        <v>24</v>
      </c>
      <c r="H13" s="27">
        <v>27</v>
      </c>
      <c r="I13" s="22">
        <v>523</v>
      </c>
      <c r="J13" s="24">
        <v>97.7</v>
      </c>
      <c r="M13" s="71">
        <v>7</v>
      </c>
      <c r="N13" s="70">
        <v>5900</v>
      </c>
      <c r="O13" s="6">
        <f t="shared" si="1"/>
        <v>8.6827076298938106</v>
      </c>
      <c r="P13" s="6"/>
      <c r="Q13" s="64">
        <f t="shared" si="3"/>
        <v>8000</v>
      </c>
      <c r="R13" s="6">
        <f t="shared" si="2"/>
        <v>1</v>
      </c>
      <c r="S13" s="6">
        <f t="shared" si="0"/>
        <v>15</v>
      </c>
    </row>
    <row r="14" spans="1:19" ht="19.5" thickBot="1" x14ac:dyDescent="0.35">
      <c r="B14" s="25">
        <v>8</v>
      </c>
      <c r="C14" s="23">
        <v>1445</v>
      </c>
      <c r="D14" s="23">
        <v>1400</v>
      </c>
      <c r="E14" s="22">
        <v>48</v>
      </c>
      <c r="F14" s="23">
        <v>47</v>
      </c>
      <c r="G14" s="23">
        <v>16</v>
      </c>
      <c r="H14" s="23">
        <v>14</v>
      </c>
      <c r="I14" s="23">
        <v>469</v>
      </c>
      <c r="J14" s="24">
        <v>59.6</v>
      </c>
      <c r="M14" s="71">
        <v>8</v>
      </c>
      <c r="N14" s="73">
        <v>1445</v>
      </c>
      <c r="O14" s="6">
        <f t="shared" si="1"/>
        <v>7.2758646005465328</v>
      </c>
      <c r="P14" s="6"/>
      <c r="Q14" s="64">
        <f t="shared" si="3"/>
        <v>9000</v>
      </c>
      <c r="R14" s="6">
        <f t="shared" si="2"/>
        <v>0</v>
      </c>
      <c r="S14" s="6">
        <f t="shared" si="0"/>
        <v>15</v>
      </c>
    </row>
    <row r="15" spans="1:19" ht="19.5" thickBot="1" x14ac:dyDescent="0.35">
      <c r="B15" s="25">
        <v>9</v>
      </c>
      <c r="C15" s="22">
        <v>2550</v>
      </c>
      <c r="D15" s="22">
        <v>3400</v>
      </c>
      <c r="E15" s="22">
        <v>59</v>
      </c>
      <c r="F15" s="22">
        <v>60</v>
      </c>
      <c r="G15" s="23">
        <v>19</v>
      </c>
      <c r="H15" s="23">
        <v>17</v>
      </c>
      <c r="I15" s="22">
        <v>589</v>
      </c>
      <c r="J15" s="28">
        <v>109.1</v>
      </c>
      <c r="M15" s="71">
        <v>9</v>
      </c>
      <c r="N15" s="70">
        <v>2550</v>
      </c>
      <c r="O15" s="6">
        <f t="shared" si="1"/>
        <v>7.8438486381524717</v>
      </c>
      <c r="P15" s="6"/>
      <c r="Q15" s="64">
        <f t="shared" si="3"/>
        <v>10000</v>
      </c>
      <c r="R15" s="6">
        <f t="shared" si="2"/>
        <v>0</v>
      </c>
      <c r="S15" s="6">
        <f t="shared" si="0"/>
        <v>15</v>
      </c>
    </row>
    <row r="16" spans="1:19" ht="19.5" thickBot="1" x14ac:dyDescent="0.35">
      <c r="B16" s="21">
        <v>10</v>
      </c>
      <c r="C16" s="29">
        <v>16010</v>
      </c>
      <c r="D16" s="22">
        <v>21480</v>
      </c>
      <c r="E16" s="22">
        <v>105</v>
      </c>
      <c r="F16" s="22">
        <v>111</v>
      </c>
      <c r="G16" s="30">
        <v>35</v>
      </c>
      <c r="H16" s="31">
        <v>38</v>
      </c>
      <c r="I16" s="22">
        <v>1729.4164503135578</v>
      </c>
      <c r="J16" s="28">
        <v>193.3</v>
      </c>
      <c r="M16" s="69">
        <v>10</v>
      </c>
      <c r="N16" s="74">
        <v>16010</v>
      </c>
      <c r="O16" s="6">
        <f t="shared" si="1"/>
        <v>9.6809688059907604</v>
      </c>
      <c r="P16" s="6"/>
      <c r="Q16" s="64">
        <f t="shared" si="3"/>
        <v>11000</v>
      </c>
      <c r="R16" s="6">
        <f t="shared" si="2"/>
        <v>0</v>
      </c>
      <c r="S16" s="6">
        <f t="shared" si="0"/>
        <v>15</v>
      </c>
    </row>
    <row r="17" spans="2:34" ht="19.5" thickBot="1" x14ac:dyDescent="0.35">
      <c r="B17" s="25">
        <v>11</v>
      </c>
      <c r="C17" s="22">
        <v>6890</v>
      </c>
      <c r="D17" s="23">
        <v>10200</v>
      </c>
      <c r="E17" s="29">
        <v>77</v>
      </c>
      <c r="F17" s="22">
        <v>85</v>
      </c>
      <c r="G17" s="22">
        <v>25</v>
      </c>
      <c r="H17" s="22">
        <v>31</v>
      </c>
      <c r="I17" s="22">
        <v>676</v>
      </c>
      <c r="J17" s="28">
        <v>173.9</v>
      </c>
      <c r="M17" s="71">
        <v>11</v>
      </c>
      <c r="N17" s="70">
        <v>6890</v>
      </c>
      <c r="O17" s="6">
        <f t="shared" si="1"/>
        <v>8.8378263640077037</v>
      </c>
      <c r="P17" s="6"/>
      <c r="Q17" s="64">
        <f t="shared" si="3"/>
        <v>12000</v>
      </c>
      <c r="R17" s="6">
        <f t="shared" si="2"/>
        <v>1</v>
      </c>
      <c r="S17" s="6">
        <f t="shared" si="0"/>
        <v>16</v>
      </c>
    </row>
    <row r="18" spans="2:34" ht="19.5" thickBot="1" x14ac:dyDescent="0.35">
      <c r="B18" s="21">
        <v>12</v>
      </c>
      <c r="C18" s="22">
        <v>4270</v>
      </c>
      <c r="D18" s="27">
        <v>7500</v>
      </c>
      <c r="E18" s="22">
        <v>77</v>
      </c>
      <c r="F18" s="22">
        <v>79</v>
      </c>
      <c r="G18" s="22">
        <v>24</v>
      </c>
      <c r="H18" s="22">
        <v>24</v>
      </c>
      <c r="I18" s="22">
        <v>344</v>
      </c>
      <c r="J18" s="24">
        <v>74.5</v>
      </c>
      <c r="M18" s="69">
        <v>12</v>
      </c>
      <c r="N18" s="70">
        <v>4270</v>
      </c>
      <c r="O18" s="6">
        <f t="shared" si="1"/>
        <v>8.3593691062226707</v>
      </c>
      <c r="P18" s="6"/>
      <c r="Q18" s="64">
        <f t="shared" si="3"/>
        <v>13000</v>
      </c>
      <c r="R18" s="6">
        <f t="shared" si="2"/>
        <v>0</v>
      </c>
      <c r="S18" s="6">
        <f t="shared" si="0"/>
        <v>16</v>
      </c>
    </row>
    <row r="19" spans="2:34" ht="19.5" thickBot="1" x14ac:dyDescent="0.35">
      <c r="B19" s="21">
        <v>13</v>
      </c>
      <c r="C19" s="22">
        <v>3035</v>
      </c>
      <c r="D19" s="23">
        <v>4500</v>
      </c>
      <c r="E19" s="22">
        <v>64</v>
      </c>
      <c r="F19" s="22">
        <v>64</v>
      </c>
      <c r="G19" s="22">
        <v>20</v>
      </c>
      <c r="H19" s="22">
        <v>22</v>
      </c>
      <c r="I19" s="22">
        <v>497</v>
      </c>
      <c r="J19" s="28">
        <v>109</v>
      </c>
      <c r="M19" s="69">
        <v>13</v>
      </c>
      <c r="N19" s="70">
        <v>3035</v>
      </c>
      <c r="O19" s="6">
        <f t="shared" si="1"/>
        <v>8.0179667034935989</v>
      </c>
      <c r="P19" s="6"/>
      <c r="Q19" s="64">
        <f t="shared" si="3"/>
        <v>14000</v>
      </c>
      <c r="R19" s="6">
        <f t="shared" si="2"/>
        <v>0</v>
      </c>
      <c r="S19" s="6">
        <f t="shared" si="0"/>
        <v>16</v>
      </c>
    </row>
    <row r="20" spans="2:34" ht="19.5" thickBot="1" x14ac:dyDescent="0.35">
      <c r="B20" s="21">
        <v>14</v>
      </c>
      <c r="C20" s="22">
        <v>1569</v>
      </c>
      <c r="D20" s="22">
        <v>2770</v>
      </c>
      <c r="E20" s="22">
        <v>60</v>
      </c>
      <c r="F20" s="22">
        <v>54</v>
      </c>
      <c r="G20" s="23">
        <v>18</v>
      </c>
      <c r="H20" s="23">
        <v>13</v>
      </c>
      <c r="I20" s="22">
        <v>756</v>
      </c>
      <c r="J20" s="24">
        <v>80</v>
      </c>
      <c r="M20" s="69">
        <v>14</v>
      </c>
      <c r="N20" s="70">
        <v>1569</v>
      </c>
      <c r="O20" s="6">
        <f t="shared" si="1"/>
        <v>7.3581937527330323</v>
      </c>
      <c r="P20" s="6"/>
      <c r="Q20" s="64">
        <f t="shared" si="3"/>
        <v>15000</v>
      </c>
      <c r="R20" s="6">
        <f t="shared" si="2"/>
        <v>0</v>
      </c>
      <c r="S20" s="6">
        <f t="shared" si="0"/>
        <v>16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2:34" ht="19.5" thickBot="1" x14ac:dyDescent="0.35">
      <c r="B21" s="21">
        <v>15</v>
      </c>
      <c r="C21" s="22">
        <v>2181</v>
      </c>
      <c r="D21" s="22">
        <v>2830</v>
      </c>
      <c r="E21" s="22">
        <v>62</v>
      </c>
      <c r="F21" s="22">
        <v>55</v>
      </c>
      <c r="G21" s="22">
        <v>20</v>
      </c>
      <c r="H21" s="22">
        <v>26</v>
      </c>
      <c r="I21" s="22">
        <v>668</v>
      </c>
      <c r="J21" s="28">
        <v>101</v>
      </c>
      <c r="M21" s="69">
        <v>15</v>
      </c>
      <c r="N21" s="70">
        <v>2181</v>
      </c>
      <c r="O21" s="6">
        <f t="shared" si="1"/>
        <v>7.6875387662016292</v>
      </c>
      <c r="P21" s="6"/>
      <c r="Q21" s="64">
        <f t="shared" si="3"/>
        <v>16000</v>
      </c>
      <c r="R21" s="6">
        <f t="shared" si="2"/>
        <v>0</v>
      </c>
      <c r="S21" s="6">
        <f t="shared" si="0"/>
        <v>16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2:34" ht="19.5" thickBot="1" x14ac:dyDescent="0.35">
      <c r="B22" s="21">
        <v>16</v>
      </c>
      <c r="C22" s="22">
        <v>7600</v>
      </c>
      <c r="D22" s="23">
        <v>10800</v>
      </c>
      <c r="E22" s="22">
        <v>77</v>
      </c>
      <c r="F22" s="22">
        <v>93</v>
      </c>
      <c r="G22" s="22">
        <v>26</v>
      </c>
      <c r="H22" s="22">
        <v>34</v>
      </c>
      <c r="I22" s="22">
        <v>920</v>
      </c>
      <c r="J22" s="28">
        <v>191.5</v>
      </c>
      <c r="M22" s="69">
        <v>16</v>
      </c>
      <c r="N22" s="70">
        <v>7600</v>
      </c>
      <c r="O22" s="6">
        <f t="shared" si="1"/>
        <v>8.9359035262744229</v>
      </c>
      <c r="P22" s="6"/>
      <c r="Q22" s="64">
        <f t="shared" si="3"/>
        <v>17000</v>
      </c>
      <c r="R22" s="6">
        <f t="shared" si="2"/>
        <v>1</v>
      </c>
      <c r="S22" s="6">
        <f t="shared" si="0"/>
        <v>17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2:34" ht="19.5" thickBot="1" x14ac:dyDescent="0.35">
      <c r="B23" s="30">
        <v>17</v>
      </c>
      <c r="C23" s="23">
        <v>11000</v>
      </c>
      <c r="D23" s="23">
        <v>15540</v>
      </c>
      <c r="E23" s="22">
        <v>94</v>
      </c>
      <c r="F23" s="23">
        <v>101</v>
      </c>
      <c r="G23" s="22">
        <v>29</v>
      </c>
      <c r="H23" s="22">
        <v>34</v>
      </c>
      <c r="I23" s="22">
        <v>990</v>
      </c>
      <c r="J23" s="28">
        <v>139</v>
      </c>
      <c r="M23" s="75">
        <v>17</v>
      </c>
      <c r="N23" s="73">
        <v>11000</v>
      </c>
      <c r="O23" s="6">
        <f t="shared" si="1"/>
        <v>9.3056505517805075</v>
      </c>
      <c r="P23" s="6"/>
      <c r="Q23" s="64">
        <f t="shared" si="3"/>
        <v>18000</v>
      </c>
      <c r="R23" s="6">
        <f t="shared" si="2"/>
        <v>0</v>
      </c>
      <c r="S23" s="6">
        <f t="shared" si="0"/>
        <v>17</v>
      </c>
      <c r="U23" s="6"/>
      <c r="V23" s="34" t="s">
        <v>57</v>
      </c>
      <c r="W23" s="62">
        <f>ROUND(AVERAGE(N7:N23),1)</f>
        <v>5191.5</v>
      </c>
      <c r="X23" s="10">
        <f>AVERAGE(O7:O23)</f>
        <v>8.3343930216733142</v>
      </c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2:34" ht="18.75" x14ac:dyDescent="0.3">
      <c r="M24" s="6"/>
      <c r="N24" s="6"/>
      <c r="O24" s="6"/>
      <c r="P24" s="6"/>
      <c r="Q24" s="64">
        <f t="shared" si="3"/>
        <v>19000</v>
      </c>
      <c r="R24" s="6">
        <f t="shared" si="2"/>
        <v>0</v>
      </c>
      <c r="S24" s="6">
        <f t="shared" si="0"/>
        <v>17</v>
      </c>
      <c r="U24" s="6"/>
      <c r="V24" s="6" t="s">
        <v>58</v>
      </c>
      <c r="W24" s="62">
        <f>ROUND(_xlfn.STDEV.S(N7:N23),1)</f>
        <v>3782.1</v>
      </c>
      <c r="X24" s="10">
        <f>_xlfn.STDEV.S(O7:O23)</f>
        <v>0.6818863902502601</v>
      </c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2:34" ht="18.75" x14ac:dyDescent="0.3">
      <c r="B25" s="32" t="s">
        <v>57</v>
      </c>
      <c r="C25" s="33">
        <f>ROUND(AVERAGE(C7:C23),1)</f>
        <v>5191.5</v>
      </c>
      <c r="D25" s="33">
        <f>ROUND(AVERAGE(D7:D23),1)</f>
        <v>7054.1</v>
      </c>
      <c r="E25" s="33">
        <f t="shared" ref="E25:J25" si="4">ROUND(AVERAGE(E7:E23),1)</f>
        <v>69.3</v>
      </c>
      <c r="F25" s="33">
        <f t="shared" si="4"/>
        <v>73.8</v>
      </c>
      <c r="G25" s="33">
        <f t="shared" si="4"/>
        <v>22.8</v>
      </c>
      <c r="H25" s="33">
        <f t="shared" si="4"/>
        <v>25.4</v>
      </c>
      <c r="I25" s="33">
        <f t="shared" si="4"/>
        <v>714.3</v>
      </c>
      <c r="J25" s="33">
        <f t="shared" si="4"/>
        <v>106.3</v>
      </c>
      <c r="M25" s="6"/>
      <c r="N25" s="6"/>
      <c r="O25" s="6"/>
      <c r="P25" s="6"/>
      <c r="Q25" s="64">
        <f t="shared" si="3"/>
        <v>20000</v>
      </c>
      <c r="R25" s="6">
        <f t="shared" si="2"/>
        <v>0</v>
      </c>
      <c r="S25" s="6">
        <f t="shared" si="0"/>
        <v>17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2:34" ht="18.75" x14ac:dyDescent="0.3">
      <c r="B26" t="s">
        <v>58</v>
      </c>
      <c r="C26">
        <f>ROUND(_xlfn.STDEV.S(C7:C23),1)</f>
        <v>3782.1</v>
      </c>
      <c r="D26">
        <f t="shared" ref="D26:J26" si="5">ROUND(_xlfn.STDEV.S(D7:D23),1)</f>
        <v>5237.5</v>
      </c>
      <c r="E26">
        <f t="shared" si="5"/>
        <v>15.3</v>
      </c>
      <c r="F26">
        <f t="shared" si="5"/>
        <v>18.5</v>
      </c>
      <c r="G26">
        <f t="shared" si="5"/>
        <v>5</v>
      </c>
      <c r="H26">
        <f t="shared" si="5"/>
        <v>7.9</v>
      </c>
      <c r="I26">
        <f t="shared" si="5"/>
        <v>321.8</v>
      </c>
      <c r="J26">
        <f t="shared" si="5"/>
        <v>43.1</v>
      </c>
      <c r="M26" s="6"/>
      <c r="N26" s="6"/>
      <c r="O26" s="6"/>
      <c r="P26" s="6"/>
      <c r="Q26" s="64">
        <f t="shared" si="3"/>
        <v>21000</v>
      </c>
      <c r="R26" s="6">
        <f t="shared" si="2"/>
        <v>0</v>
      </c>
      <c r="S26" s="6">
        <f t="shared" si="0"/>
        <v>17</v>
      </c>
      <c r="U26" s="6"/>
      <c r="V26" s="6" t="s">
        <v>59</v>
      </c>
      <c r="W26" s="63">
        <f>MIN(N7:N23)</f>
        <v>1445</v>
      </c>
      <c r="X26" s="8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2:34" ht="18.75" x14ac:dyDescent="0.3">
      <c r="M27" s="6"/>
      <c r="N27" s="6"/>
      <c r="O27" s="6"/>
      <c r="P27" s="6"/>
      <c r="Q27" s="64">
        <f t="shared" si="3"/>
        <v>22000</v>
      </c>
      <c r="R27" s="6">
        <f t="shared" si="2"/>
        <v>0</v>
      </c>
      <c r="S27" s="6">
        <f t="shared" si="0"/>
        <v>17</v>
      </c>
      <c r="U27" s="6"/>
      <c r="V27" s="6" t="s">
        <v>60</v>
      </c>
      <c r="W27" s="63">
        <f>MAX(N7:N23)</f>
        <v>16010</v>
      </c>
      <c r="X27" s="8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2:34" ht="18.75" x14ac:dyDescent="0.3">
      <c r="M28" s="6"/>
      <c r="N28" s="6"/>
      <c r="O28" s="6"/>
      <c r="P28" s="6"/>
      <c r="Q28" s="64">
        <f t="shared" si="3"/>
        <v>23000</v>
      </c>
      <c r="R28" s="6">
        <f t="shared" si="2"/>
        <v>0</v>
      </c>
      <c r="S28" s="6">
        <f t="shared" si="0"/>
        <v>17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2:34" ht="18.75" x14ac:dyDescent="0.3">
      <c r="U29" s="6"/>
      <c r="V29" s="35" t="s">
        <v>61</v>
      </c>
      <c r="W29" s="6"/>
      <c r="X29" s="64">
        <v>10000</v>
      </c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2:34" ht="18.75" x14ac:dyDescent="0.3"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2:34" ht="18.75" x14ac:dyDescent="0.3">
      <c r="U31" s="6"/>
      <c r="V31" s="6" t="s">
        <v>18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2:34" ht="18.75" x14ac:dyDescent="0.3">
      <c r="U32" s="6"/>
      <c r="V32" s="6" t="s">
        <v>99</v>
      </c>
      <c r="W32" s="6"/>
      <c r="X32" s="6">
        <f>_xlfn.LOGNORM.DIST(X29,X23,X24,TRUE)</f>
        <v>0.90053294912495041</v>
      </c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21:34" ht="18.75" x14ac:dyDescent="0.3">
      <c r="U33" s="6"/>
      <c r="V33" s="6" t="s">
        <v>100</v>
      </c>
      <c r="W33" s="12" t="s">
        <v>101</v>
      </c>
      <c r="X33" s="6">
        <f>1-X32</f>
        <v>9.946705087504959E-2</v>
      </c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21:34" ht="18.75" x14ac:dyDescent="0.3"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21:34" ht="18.75" x14ac:dyDescent="0.3"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21:34" ht="18.75" x14ac:dyDescent="0.3"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21:34" ht="18.75" x14ac:dyDescent="0.3"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21:34" ht="18.75" x14ac:dyDescent="0.3"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21:34" ht="18.75" x14ac:dyDescent="0.3"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21:34" ht="18.75" x14ac:dyDescent="0.3"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21:34" ht="18.75" x14ac:dyDescent="0.3"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21:34" ht="18.75" x14ac:dyDescent="0.3"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21:34" ht="18.75" x14ac:dyDescent="0.3"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21:34" ht="18.75" x14ac:dyDescent="0.3"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21:34" ht="18.75" x14ac:dyDescent="0.3"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21:34" ht="18.75" x14ac:dyDescent="0.3"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21:34" ht="18.75" x14ac:dyDescent="0.3"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21:34" ht="18.75" x14ac:dyDescent="0.3"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21:34" ht="18.75" x14ac:dyDescent="0.3"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21:34" ht="18.75" x14ac:dyDescent="0.3"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</sheetData>
  <mergeCells count="1">
    <mergeCell ref="L1:M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Las Vegas Precip</vt:lpstr>
      <vt:lpstr>Springfield Precip</vt:lpstr>
      <vt:lpstr>Pumpkin Data</vt:lpstr>
      <vt:lpstr>inches</vt:lpstr>
      <vt:lpstr>LN_Inches</vt:lpstr>
      <vt:lpstr>Mass</vt:lpstr>
      <vt:lpstr>Rainfall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2012</dc:creator>
  <cp:lastModifiedBy>steve</cp:lastModifiedBy>
  <dcterms:created xsi:type="dcterms:W3CDTF">2013-03-11T01:08:02Z</dcterms:created>
  <dcterms:modified xsi:type="dcterms:W3CDTF">2023-08-03T23:02:04Z</dcterms:modified>
</cp:coreProperties>
</file>